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https://d.docs.live.net/3ecb7d9e75f817a5/Documents/Reyke/Artikel skripsi/Analisis Data/analisis data fix/"/>
    </mc:Choice>
  </mc:AlternateContent>
  <xr:revisionPtr revIDLastSave="10" documentId="11_E5D1B9C93EAC5C2A16DC8FF5FAEA3DCF3643CC47" xr6:coauthVersionLast="47" xr6:coauthVersionMax="47" xr10:uidLastSave="{412CCDD0-25B6-4C1A-9B9F-0569F462A94E}"/>
  <bookViews>
    <workbookView xWindow="-108" yWindow="-108" windowWidth="23256" windowHeight="13176" activeTab="2" xr2:uid="{00000000-000D-0000-FFFF-FFFF00000000}"/>
  </bookViews>
  <sheets>
    <sheet name="7 HST" sheetId="1" r:id="rId1"/>
    <sheet name="14 HST" sheetId="2" r:id="rId2"/>
    <sheet name="21 HST" sheetId="3" r:id="rId3"/>
    <sheet name="28 HST" sheetId="4" r:id="rId4"/>
    <sheet name="PANEN" sheetId="5" r:id="rId5"/>
  </sheets>
  <calcPr calcId="181029"/>
</workbook>
</file>

<file path=xl/calcChain.xml><?xml version="1.0" encoding="utf-8"?>
<calcChain xmlns="http://schemas.openxmlformats.org/spreadsheetml/2006/main">
  <c r="I10" i="5" l="1"/>
  <c r="I9" i="5"/>
  <c r="I8" i="5"/>
  <c r="AX6" i="5"/>
  <c r="AX7" i="5"/>
  <c r="AX8" i="5"/>
  <c r="AX9" i="5"/>
  <c r="AX10" i="5"/>
  <c r="AX11" i="5"/>
  <c r="AX12" i="5"/>
  <c r="AX13" i="5"/>
  <c r="AX14" i="5"/>
  <c r="AX15" i="5"/>
  <c r="AX16" i="5"/>
  <c r="AX5" i="5"/>
  <c r="AS6" i="5"/>
  <c r="AS7" i="5"/>
  <c r="AS8" i="5"/>
  <c r="AS9" i="5"/>
  <c r="AS10" i="5"/>
  <c r="AS11" i="5"/>
  <c r="AS12" i="5"/>
  <c r="AS13" i="5"/>
  <c r="AS14" i="5"/>
  <c r="AS15" i="5"/>
  <c r="AS16" i="5"/>
  <c r="AS5" i="5"/>
  <c r="AN6" i="5"/>
  <c r="AN7" i="5"/>
  <c r="AN8" i="5"/>
  <c r="AN9" i="5"/>
  <c r="AN10" i="5"/>
  <c r="AN11" i="5"/>
  <c r="AN12" i="5"/>
  <c r="AN13" i="5"/>
  <c r="AN14" i="5"/>
  <c r="AN15" i="5"/>
  <c r="AN16" i="5"/>
  <c r="AN5" i="5"/>
  <c r="I13" i="1"/>
  <c r="I12" i="1"/>
  <c r="I11" i="1"/>
  <c r="I10" i="2"/>
  <c r="I9" i="2"/>
  <c r="I8" i="2"/>
  <c r="I10" i="3"/>
  <c r="I9" i="3"/>
  <c r="I8" i="3"/>
  <c r="I10" i="4"/>
  <c r="I9" i="4"/>
  <c r="I8" i="4"/>
  <c r="AX6" i="4"/>
  <c r="AX7" i="4"/>
  <c r="AX8" i="4"/>
  <c r="AX9" i="4"/>
  <c r="AX10" i="4"/>
  <c r="AX11" i="4"/>
  <c r="AX12" i="4"/>
  <c r="AX13" i="4"/>
  <c r="AX14" i="4"/>
  <c r="AX15" i="4"/>
  <c r="AX16" i="4"/>
  <c r="AX5" i="4"/>
  <c r="AS6" i="4"/>
  <c r="AS7" i="4"/>
  <c r="AS8" i="4"/>
  <c r="AS9" i="4"/>
  <c r="AS10" i="4"/>
  <c r="AS11" i="4"/>
  <c r="AS12" i="4"/>
  <c r="AS13" i="4"/>
  <c r="AS14" i="4"/>
  <c r="AS15" i="4"/>
  <c r="AS16" i="4"/>
  <c r="AS5" i="4"/>
  <c r="AN6" i="4"/>
  <c r="AN7" i="4"/>
  <c r="AN8" i="4"/>
  <c r="AN9" i="4"/>
  <c r="AN10" i="4"/>
  <c r="AN11" i="4"/>
  <c r="AN12" i="4"/>
  <c r="AN13" i="4"/>
  <c r="AN14" i="4"/>
  <c r="AN15" i="4"/>
  <c r="AN16" i="4"/>
  <c r="AN5" i="4"/>
  <c r="AX6" i="3"/>
  <c r="AX7" i="3"/>
  <c r="AX8" i="3"/>
  <c r="AX9" i="3"/>
  <c r="AX10" i="3"/>
  <c r="AX11" i="3"/>
  <c r="AX12" i="3"/>
  <c r="AX13" i="3"/>
  <c r="AX14" i="3"/>
  <c r="AX15" i="3"/>
  <c r="AX16" i="3"/>
  <c r="AX5" i="3"/>
  <c r="AS6" i="3"/>
  <c r="AS7" i="3"/>
  <c r="AS8" i="3"/>
  <c r="AS9" i="3"/>
  <c r="AS10" i="3"/>
  <c r="AS11" i="3"/>
  <c r="AS12" i="3"/>
  <c r="AS13" i="3"/>
  <c r="AS14" i="3"/>
  <c r="AS15" i="3"/>
  <c r="AS16" i="3"/>
  <c r="AS5" i="3"/>
  <c r="AN6" i="3"/>
  <c r="AN7" i="3"/>
  <c r="AN8" i="3"/>
  <c r="AN9" i="3"/>
  <c r="AN10" i="3"/>
  <c r="AN11" i="3"/>
  <c r="AN12" i="3"/>
  <c r="AN13" i="3"/>
  <c r="AN14" i="3"/>
  <c r="AN15" i="3"/>
  <c r="AN16" i="3"/>
  <c r="AN5" i="3"/>
  <c r="AX6" i="2"/>
  <c r="AX7" i="2"/>
  <c r="AX8" i="2"/>
  <c r="AX9" i="2"/>
  <c r="AX10" i="2"/>
  <c r="AX11" i="2"/>
  <c r="AX12" i="2"/>
  <c r="AX13" i="2"/>
  <c r="AX14" i="2"/>
  <c r="AX15" i="2"/>
  <c r="AX16" i="2"/>
  <c r="AX5" i="2"/>
  <c r="AS6" i="2"/>
  <c r="AS7" i="2"/>
  <c r="AS8" i="2"/>
  <c r="AS9" i="2"/>
  <c r="AS10" i="2"/>
  <c r="AS11" i="2"/>
  <c r="AS12" i="2"/>
  <c r="AS13" i="2"/>
  <c r="AS14" i="2"/>
  <c r="AS15" i="2"/>
  <c r="AS16" i="2"/>
  <c r="AS5" i="2"/>
  <c r="AN6" i="2"/>
  <c r="AN7" i="2"/>
  <c r="AN8" i="2"/>
  <c r="AN9" i="2"/>
  <c r="AN10" i="2"/>
  <c r="AN11" i="2"/>
  <c r="AN12" i="2"/>
  <c r="AN13" i="2"/>
  <c r="AN14" i="2"/>
  <c r="AN15" i="2"/>
  <c r="AN16" i="2"/>
  <c r="AN5" i="2"/>
  <c r="F4" i="1"/>
  <c r="F5" i="1"/>
  <c r="F6" i="1"/>
  <c r="F7" i="1"/>
  <c r="F8" i="1"/>
  <c r="F9" i="1"/>
  <c r="F10" i="1"/>
  <c r="F11" i="1"/>
  <c r="F12" i="1"/>
  <c r="F13" i="1"/>
  <c r="F14" i="1"/>
  <c r="AX6" i="1"/>
  <c r="AX7" i="1"/>
  <c r="AX8" i="1"/>
  <c r="AX9" i="1"/>
  <c r="AX10" i="1"/>
  <c r="AX11" i="1"/>
  <c r="AX12" i="1"/>
  <c r="AX13" i="1"/>
  <c r="AX14" i="1"/>
  <c r="AX15" i="1"/>
  <c r="AX16" i="1"/>
  <c r="AX5" i="1"/>
  <c r="AS6" i="1"/>
  <c r="AS7" i="1"/>
  <c r="AS8" i="1"/>
  <c r="AS9" i="1"/>
  <c r="AS10" i="1"/>
  <c r="AS11" i="1"/>
  <c r="AS12" i="1"/>
  <c r="AS13" i="1"/>
  <c r="AS14" i="1"/>
  <c r="AS15" i="1"/>
  <c r="AS16" i="1"/>
  <c r="AS5" i="1"/>
  <c r="AN6" i="1"/>
  <c r="AN7" i="1"/>
  <c r="AN8" i="1"/>
  <c r="AN9" i="1"/>
  <c r="AN10" i="1"/>
  <c r="AN11" i="1"/>
  <c r="AN12" i="1"/>
  <c r="AN13" i="1"/>
  <c r="AN14" i="1"/>
  <c r="AN15" i="1"/>
  <c r="AN16" i="1"/>
  <c r="AN5" i="1"/>
  <c r="F3" i="1"/>
  <c r="I11" i="4" l="1"/>
  <c r="AW16" i="5"/>
  <c r="D14" i="5" s="1"/>
  <c r="C14" i="5"/>
  <c r="AR16" i="5"/>
  <c r="AM16" i="5"/>
  <c r="B14" i="5" s="1"/>
  <c r="I13" i="5"/>
  <c r="I12" i="5" s="1"/>
  <c r="AW15" i="5"/>
  <c r="D13" i="5" s="1"/>
  <c r="AR15" i="5"/>
  <c r="C13" i="5" s="1"/>
  <c r="AM15" i="5"/>
  <c r="B13" i="5" s="1"/>
  <c r="AW14" i="5"/>
  <c r="D12" i="5" s="1"/>
  <c r="AR14" i="5"/>
  <c r="C12" i="5" s="1"/>
  <c r="AM14" i="5"/>
  <c r="B12" i="5" s="1"/>
  <c r="AW13" i="5"/>
  <c r="D11" i="5" s="1"/>
  <c r="AR13" i="5"/>
  <c r="C11" i="5" s="1"/>
  <c r="AM13" i="5"/>
  <c r="B11" i="5" s="1"/>
  <c r="AW12" i="5"/>
  <c r="D10" i="5" s="1"/>
  <c r="AR12" i="5"/>
  <c r="C10" i="5" s="1"/>
  <c r="B10" i="5"/>
  <c r="AM12" i="5"/>
  <c r="I11" i="5"/>
  <c r="AW11" i="5"/>
  <c r="D9" i="5" s="1"/>
  <c r="C9" i="5"/>
  <c r="AR11" i="5"/>
  <c r="AM11" i="5"/>
  <c r="B9" i="5" s="1"/>
  <c r="AW10" i="5"/>
  <c r="D8" i="5" s="1"/>
  <c r="AR10" i="5"/>
  <c r="C8" i="5" s="1"/>
  <c r="AM10" i="5"/>
  <c r="B8" i="5" s="1"/>
  <c r="AW9" i="5"/>
  <c r="D7" i="5" s="1"/>
  <c r="AR9" i="5"/>
  <c r="C7" i="5" s="1"/>
  <c r="AM9" i="5"/>
  <c r="B7" i="5" s="1"/>
  <c r="AW8" i="5"/>
  <c r="D6" i="5" s="1"/>
  <c r="C6" i="5"/>
  <c r="AR8" i="5"/>
  <c r="AM8" i="5"/>
  <c r="B6" i="5" s="1"/>
  <c r="AW7" i="5"/>
  <c r="D5" i="5" s="1"/>
  <c r="AR7" i="5"/>
  <c r="C5" i="5" s="1"/>
  <c r="AM7" i="5"/>
  <c r="B5" i="5" s="1"/>
  <c r="AW6" i="5"/>
  <c r="D4" i="5" s="1"/>
  <c r="AR6" i="5"/>
  <c r="C4" i="5" s="1"/>
  <c r="AM6" i="5"/>
  <c r="B4" i="5" s="1"/>
  <c r="D3" i="5"/>
  <c r="AW5" i="5"/>
  <c r="AR5" i="5"/>
  <c r="C3" i="5" s="1"/>
  <c r="AM5" i="5"/>
  <c r="B3" i="5" s="1"/>
  <c r="AW16" i="4"/>
  <c r="D14" i="4" s="1"/>
  <c r="AR16" i="4"/>
  <c r="C14" i="4" s="1"/>
  <c r="AM16" i="4"/>
  <c r="B14" i="4" s="1"/>
  <c r="I13" i="4"/>
  <c r="I12" i="4" s="1"/>
  <c r="AW15" i="4"/>
  <c r="D13" i="4" s="1"/>
  <c r="AR15" i="4"/>
  <c r="C13" i="4" s="1"/>
  <c r="AM15" i="4"/>
  <c r="B13" i="4" s="1"/>
  <c r="AW14" i="4"/>
  <c r="D12" i="4" s="1"/>
  <c r="AR14" i="4"/>
  <c r="C12" i="4" s="1"/>
  <c r="AM14" i="4"/>
  <c r="B12" i="4" s="1"/>
  <c r="AW13" i="4"/>
  <c r="D11" i="4" s="1"/>
  <c r="AR13" i="4"/>
  <c r="C11" i="4" s="1"/>
  <c r="AM13" i="4"/>
  <c r="B11" i="4" s="1"/>
  <c r="AW12" i="4"/>
  <c r="D10" i="4" s="1"/>
  <c r="AR12" i="4"/>
  <c r="C10" i="4" s="1"/>
  <c r="AM12" i="4"/>
  <c r="B10" i="4" s="1"/>
  <c r="AW11" i="4"/>
  <c r="D9" i="4" s="1"/>
  <c r="AR11" i="4"/>
  <c r="C9" i="4" s="1"/>
  <c r="AM11" i="4"/>
  <c r="B9" i="4" s="1"/>
  <c r="O8" i="4"/>
  <c r="AW10" i="4"/>
  <c r="D8" i="4" s="1"/>
  <c r="AR10" i="4"/>
  <c r="C8" i="4" s="1"/>
  <c r="AM10" i="4"/>
  <c r="B8" i="4" s="1"/>
  <c r="AW9" i="4"/>
  <c r="D7" i="4" s="1"/>
  <c r="AR9" i="4"/>
  <c r="C7" i="4" s="1"/>
  <c r="AM9" i="4"/>
  <c r="B7" i="4" s="1"/>
  <c r="AW8" i="4"/>
  <c r="D6" i="4" s="1"/>
  <c r="AR8" i="4"/>
  <c r="C6" i="4" s="1"/>
  <c r="AM8" i="4"/>
  <c r="B6" i="4" s="1"/>
  <c r="AW7" i="4"/>
  <c r="D5" i="4" s="1"/>
  <c r="AR7" i="4"/>
  <c r="C5" i="4" s="1"/>
  <c r="AM7" i="4"/>
  <c r="B5" i="4" s="1"/>
  <c r="AW6" i="4"/>
  <c r="D4" i="4" s="1"/>
  <c r="AR6" i="4"/>
  <c r="C4" i="4" s="1"/>
  <c r="AM6" i="4"/>
  <c r="B4" i="4" s="1"/>
  <c r="AW5" i="4"/>
  <c r="D3" i="4" s="1"/>
  <c r="AR5" i="4"/>
  <c r="C3" i="4" s="1"/>
  <c r="AM5" i="4"/>
  <c r="B3" i="4" s="1"/>
  <c r="F5" i="4" l="1"/>
  <c r="F13" i="5"/>
  <c r="F10" i="4"/>
  <c r="F4" i="5"/>
  <c r="F3" i="5"/>
  <c r="F4" i="4"/>
  <c r="F8" i="4"/>
  <c r="F9" i="4"/>
  <c r="F13" i="4"/>
  <c r="F14" i="4"/>
  <c r="F8" i="5"/>
  <c r="F12" i="5"/>
  <c r="F14" i="5"/>
  <c r="F9" i="5"/>
  <c r="F3" i="4"/>
  <c r="F7" i="4"/>
  <c r="F12" i="4"/>
  <c r="F6" i="5"/>
  <c r="F7" i="5"/>
  <c r="F11" i="5"/>
  <c r="F6" i="4"/>
  <c r="F11" i="4"/>
  <c r="F5" i="5"/>
  <c r="F10" i="5"/>
  <c r="O10" i="4"/>
  <c r="E14" i="5"/>
  <c r="E9" i="5"/>
  <c r="E11" i="5"/>
  <c r="D20" i="5" s="1"/>
  <c r="E12" i="5"/>
  <c r="D23" i="5"/>
  <c r="E3" i="5"/>
  <c r="B15" i="5"/>
  <c r="E4" i="5"/>
  <c r="E10" i="5"/>
  <c r="E13" i="5"/>
  <c r="O11" i="5"/>
  <c r="N11" i="5"/>
  <c r="D15" i="5"/>
  <c r="C15" i="5"/>
  <c r="E5" i="5"/>
  <c r="E6" i="5"/>
  <c r="E7" i="5"/>
  <c r="E8" i="5"/>
  <c r="O7" i="5"/>
  <c r="O8" i="5"/>
  <c r="N7" i="5"/>
  <c r="O10" i="5"/>
  <c r="N9" i="5"/>
  <c r="O9" i="5"/>
  <c r="N10" i="5"/>
  <c r="N8" i="5"/>
  <c r="E8" i="4"/>
  <c r="E11" i="4"/>
  <c r="D20" i="4" s="1"/>
  <c r="E12" i="4"/>
  <c r="D21" i="4" s="1"/>
  <c r="E14" i="4"/>
  <c r="D23" i="4" s="1"/>
  <c r="E3" i="4"/>
  <c r="B15" i="4"/>
  <c r="D15" i="4"/>
  <c r="E5" i="4"/>
  <c r="E4" i="4"/>
  <c r="E13" i="4"/>
  <c r="E10" i="4"/>
  <c r="N7" i="4"/>
  <c r="O9" i="4"/>
  <c r="O7" i="4"/>
  <c r="C15" i="4"/>
  <c r="E6" i="4"/>
  <c r="E7" i="4"/>
  <c r="E9" i="4"/>
  <c r="N11" i="4"/>
  <c r="O11" i="4"/>
  <c r="N8" i="4"/>
  <c r="N9" i="4"/>
  <c r="N10" i="4"/>
  <c r="AW16" i="3"/>
  <c r="D14" i="3" s="1"/>
  <c r="AR16" i="3"/>
  <c r="C14" i="3" s="1"/>
  <c r="AM16" i="3"/>
  <c r="B14" i="3" s="1"/>
  <c r="I13" i="3"/>
  <c r="AW15" i="3"/>
  <c r="D13" i="3" s="1"/>
  <c r="AR15" i="3"/>
  <c r="C13" i="3" s="1"/>
  <c r="AM15" i="3"/>
  <c r="B13" i="3" s="1"/>
  <c r="AW14" i="3"/>
  <c r="D12" i="3" s="1"/>
  <c r="AR14" i="3"/>
  <c r="C12" i="3" s="1"/>
  <c r="AM14" i="3"/>
  <c r="B12" i="3" s="1"/>
  <c r="AW13" i="3"/>
  <c r="D11" i="3" s="1"/>
  <c r="AR13" i="3"/>
  <c r="C11" i="3" s="1"/>
  <c r="AM13" i="3"/>
  <c r="B11" i="3" s="1"/>
  <c r="AW12" i="3"/>
  <c r="D10" i="3" s="1"/>
  <c r="AR12" i="3"/>
  <c r="C10" i="3" s="1"/>
  <c r="AM12" i="3"/>
  <c r="B10" i="3" s="1"/>
  <c r="I11" i="3"/>
  <c r="AW11" i="3"/>
  <c r="D9" i="3" s="1"/>
  <c r="AR11" i="3"/>
  <c r="C9" i="3" s="1"/>
  <c r="AM11" i="3"/>
  <c r="B9" i="3" s="1"/>
  <c r="AW10" i="3"/>
  <c r="D8" i="3" s="1"/>
  <c r="AR10" i="3"/>
  <c r="C8" i="3" s="1"/>
  <c r="AM10" i="3"/>
  <c r="B8" i="3" s="1"/>
  <c r="AW9" i="3"/>
  <c r="D7" i="3" s="1"/>
  <c r="AR9" i="3"/>
  <c r="C7" i="3" s="1"/>
  <c r="AM9" i="3"/>
  <c r="B7" i="3" s="1"/>
  <c r="AW8" i="3"/>
  <c r="D6" i="3" s="1"/>
  <c r="AR8" i="3"/>
  <c r="C6" i="3" s="1"/>
  <c r="AM8" i="3"/>
  <c r="B6" i="3" s="1"/>
  <c r="AW7" i="3"/>
  <c r="D5" i="3" s="1"/>
  <c r="AR7" i="3"/>
  <c r="C5" i="3" s="1"/>
  <c r="AM7" i="3"/>
  <c r="B5" i="3" s="1"/>
  <c r="AW6" i="3"/>
  <c r="D4" i="3" s="1"/>
  <c r="AR6" i="3"/>
  <c r="C4" i="3" s="1"/>
  <c r="AM6" i="3"/>
  <c r="B4" i="3" s="1"/>
  <c r="AW5" i="3"/>
  <c r="D3" i="3" s="1"/>
  <c r="AR5" i="3"/>
  <c r="C3" i="3" s="1"/>
  <c r="AM5" i="3"/>
  <c r="B3" i="3" s="1"/>
  <c r="F3" i="3" l="1"/>
  <c r="F7" i="3"/>
  <c r="F12" i="3"/>
  <c r="F4" i="3"/>
  <c r="F8" i="3"/>
  <c r="F13" i="3"/>
  <c r="F14" i="3"/>
  <c r="F6" i="3"/>
  <c r="F11" i="3"/>
  <c r="F5" i="3"/>
  <c r="F9" i="3"/>
  <c r="F10" i="3"/>
  <c r="E5" i="3"/>
  <c r="B22" i="3" s="1"/>
  <c r="C22" i="5"/>
  <c r="D21" i="5"/>
  <c r="B23" i="5"/>
  <c r="D22" i="5"/>
  <c r="B20" i="5"/>
  <c r="E15" i="5"/>
  <c r="I4" i="5" s="1"/>
  <c r="B22" i="5"/>
  <c r="C23" i="5"/>
  <c r="C20" i="5"/>
  <c r="C21" i="5"/>
  <c r="B21" i="5"/>
  <c r="C21" i="4"/>
  <c r="B23" i="4"/>
  <c r="C22" i="4"/>
  <c r="D22" i="4"/>
  <c r="D24" i="4" s="1"/>
  <c r="D25" i="4" s="1"/>
  <c r="B22" i="4"/>
  <c r="C23" i="4"/>
  <c r="B21" i="4"/>
  <c r="C20" i="4"/>
  <c r="B20" i="4"/>
  <c r="E15" i="4"/>
  <c r="I4" i="4" s="1"/>
  <c r="E8" i="3"/>
  <c r="C21" i="3" s="1"/>
  <c r="E4" i="3"/>
  <c r="B21" i="3" s="1"/>
  <c r="E3" i="3"/>
  <c r="E11" i="3"/>
  <c r="D20" i="3" s="1"/>
  <c r="E13" i="3"/>
  <c r="D22" i="3" s="1"/>
  <c r="I12" i="3"/>
  <c r="O10" i="3" s="1"/>
  <c r="E12" i="3"/>
  <c r="D21" i="3" s="1"/>
  <c r="E10" i="3"/>
  <c r="C23" i="3" s="1"/>
  <c r="E9" i="3"/>
  <c r="C22" i="3" s="1"/>
  <c r="E14" i="3"/>
  <c r="D23" i="3" s="1"/>
  <c r="D15" i="3"/>
  <c r="E7" i="3"/>
  <c r="C20" i="3" s="1"/>
  <c r="E6" i="3"/>
  <c r="C15" i="3"/>
  <c r="B15" i="3"/>
  <c r="D4" i="2"/>
  <c r="D5" i="2"/>
  <c r="D6" i="2"/>
  <c r="D7" i="2"/>
  <c r="D8" i="2"/>
  <c r="D9" i="2"/>
  <c r="D10" i="2"/>
  <c r="D11" i="2"/>
  <c r="D12" i="2"/>
  <c r="D13" i="2"/>
  <c r="D14" i="2"/>
  <c r="D3" i="2"/>
  <c r="C4" i="2"/>
  <c r="C5" i="2"/>
  <c r="C6" i="2"/>
  <c r="C7" i="2"/>
  <c r="C8" i="2"/>
  <c r="C9" i="2"/>
  <c r="C10" i="2"/>
  <c r="C11" i="2"/>
  <c r="C12" i="2"/>
  <c r="C13" i="2"/>
  <c r="C14" i="2"/>
  <c r="C3" i="2"/>
  <c r="B4" i="2"/>
  <c r="F4" i="2" s="1"/>
  <c r="B5" i="2"/>
  <c r="B6" i="2"/>
  <c r="F6" i="2" s="1"/>
  <c r="B7" i="2"/>
  <c r="B8" i="2"/>
  <c r="B9" i="2"/>
  <c r="B10" i="2"/>
  <c r="B11" i="2"/>
  <c r="B12" i="2"/>
  <c r="F12" i="2" s="1"/>
  <c r="B13" i="2"/>
  <c r="B14" i="2"/>
  <c r="B3" i="2"/>
  <c r="F3" i="2" s="1"/>
  <c r="E12" i="2"/>
  <c r="D21" i="2" s="1"/>
  <c r="AW16" i="2"/>
  <c r="AR16" i="2"/>
  <c r="AM16" i="2"/>
  <c r="I13" i="2"/>
  <c r="I12" i="2" s="1"/>
  <c r="AW15" i="2"/>
  <c r="AR15" i="2"/>
  <c r="AM15" i="2"/>
  <c r="AW14" i="2"/>
  <c r="AR14" i="2"/>
  <c r="AM14" i="2"/>
  <c r="AW13" i="2"/>
  <c r="AR13" i="2"/>
  <c r="AM13" i="2"/>
  <c r="AW12" i="2"/>
  <c r="AR12" i="2"/>
  <c r="AM12" i="2"/>
  <c r="AW11" i="2"/>
  <c r="AR11" i="2"/>
  <c r="AM11" i="2"/>
  <c r="AW10" i="2"/>
  <c r="AR10" i="2"/>
  <c r="AM10" i="2"/>
  <c r="AW9" i="2"/>
  <c r="AR9" i="2"/>
  <c r="AM9" i="2"/>
  <c r="E3" i="2"/>
  <c r="B20" i="2" s="1"/>
  <c r="AW8" i="2"/>
  <c r="AR8" i="2"/>
  <c r="AM8" i="2"/>
  <c r="AW7" i="2"/>
  <c r="AR7" i="2"/>
  <c r="AM7" i="2"/>
  <c r="AW6" i="2"/>
  <c r="AR6" i="2"/>
  <c r="AM6" i="2"/>
  <c r="AW5" i="2"/>
  <c r="AR5" i="2"/>
  <c r="AM5" i="2"/>
  <c r="D15" i="1"/>
  <c r="C15" i="1"/>
  <c r="B15" i="1"/>
  <c r="E14" i="1"/>
  <c r="D23" i="1" s="1"/>
  <c r="E13" i="1"/>
  <c r="E12" i="1"/>
  <c r="D21" i="1" s="1"/>
  <c r="E11" i="1"/>
  <c r="D20" i="1" s="1"/>
  <c r="AW16" i="1"/>
  <c r="AR16" i="1"/>
  <c r="AM16" i="1"/>
  <c r="I16" i="1"/>
  <c r="I15" i="1" s="1"/>
  <c r="O13" i="1" s="1"/>
  <c r="E10" i="1"/>
  <c r="C23" i="1" s="1"/>
  <c r="AW15" i="1"/>
  <c r="AR15" i="1"/>
  <c r="AM15" i="1"/>
  <c r="E9" i="1"/>
  <c r="C22" i="1" s="1"/>
  <c r="AW14" i="1"/>
  <c r="AR14" i="1"/>
  <c r="AM14" i="1"/>
  <c r="I14" i="1"/>
  <c r="E8" i="1"/>
  <c r="C21" i="1" s="1"/>
  <c r="AW13" i="1"/>
  <c r="AR13" i="1"/>
  <c r="AM13" i="1"/>
  <c r="E7" i="1"/>
  <c r="C20" i="1" s="1"/>
  <c r="AW12" i="1"/>
  <c r="AR12" i="1"/>
  <c r="AM12" i="1"/>
  <c r="E6" i="1"/>
  <c r="B23" i="1" s="1"/>
  <c r="AW11" i="1"/>
  <c r="AR11" i="1"/>
  <c r="AM11" i="1"/>
  <c r="E5" i="1"/>
  <c r="B22" i="1" s="1"/>
  <c r="AW10" i="1"/>
  <c r="AR10" i="1"/>
  <c r="AM10" i="1"/>
  <c r="E4" i="1"/>
  <c r="B21" i="1" s="1"/>
  <c r="AW9" i="1"/>
  <c r="AR9" i="1"/>
  <c r="AM9" i="1"/>
  <c r="E3" i="1"/>
  <c r="AW8" i="1"/>
  <c r="AR8" i="1"/>
  <c r="AM8" i="1"/>
  <c r="AW7" i="1"/>
  <c r="AR7" i="1"/>
  <c r="AM7" i="1"/>
  <c r="AW6" i="1"/>
  <c r="AR6" i="1"/>
  <c r="AM6" i="1"/>
  <c r="AW5" i="1"/>
  <c r="AR5" i="1"/>
  <c r="AM5" i="1"/>
  <c r="E21" i="4" l="1"/>
  <c r="F21" i="4" s="1"/>
  <c r="K21" i="4" s="1"/>
  <c r="E4" i="2"/>
  <c r="E11" i="2"/>
  <c r="D20" i="2" s="1"/>
  <c r="F11" i="2"/>
  <c r="E7" i="2"/>
  <c r="C20" i="2" s="1"/>
  <c r="F7" i="2"/>
  <c r="E14" i="2"/>
  <c r="D23" i="2" s="1"/>
  <c r="F14" i="2"/>
  <c r="E10" i="2"/>
  <c r="C23" i="2" s="1"/>
  <c r="F10" i="2"/>
  <c r="E13" i="2"/>
  <c r="D22" i="2" s="1"/>
  <c r="F13" i="2"/>
  <c r="E9" i="2"/>
  <c r="C22" i="2" s="1"/>
  <c r="F9" i="2"/>
  <c r="E5" i="2"/>
  <c r="B22" i="2" s="1"/>
  <c r="F5" i="2"/>
  <c r="D24" i="5"/>
  <c r="D25" i="5" s="1"/>
  <c r="E8" i="2"/>
  <c r="C21" i="2" s="1"/>
  <c r="F8" i="2"/>
  <c r="E23" i="1"/>
  <c r="F23" i="1" s="1"/>
  <c r="O12" i="1"/>
  <c r="N11" i="1"/>
  <c r="O11" i="1"/>
  <c r="N14" i="1"/>
  <c r="O10" i="1"/>
  <c r="N12" i="1"/>
  <c r="N10" i="3"/>
  <c r="O7" i="3"/>
  <c r="N8" i="3"/>
  <c r="N7" i="3"/>
  <c r="O11" i="3"/>
  <c r="O8" i="3"/>
  <c r="O9" i="3"/>
  <c r="N9" i="3"/>
  <c r="N11" i="3"/>
  <c r="B20" i="3"/>
  <c r="E20" i="3" s="1"/>
  <c r="F20" i="3" s="1"/>
  <c r="E21" i="3"/>
  <c r="F21" i="3" s="1"/>
  <c r="D15" i="2"/>
  <c r="C15" i="2"/>
  <c r="B15" i="2"/>
  <c r="B21" i="2"/>
  <c r="E21" i="5"/>
  <c r="F21" i="5" s="1"/>
  <c r="K21" i="5" s="1"/>
  <c r="C24" i="5"/>
  <c r="C25" i="5" s="1"/>
  <c r="J7" i="5"/>
  <c r="K7" i="5" s="1"/>
  <c r="J13" i="5"/>
  <c r="J8" i="5"/>
  <c r="B24" i="5"/>
  <c r="E20" i="5"/>
  <c r="F20" i="5" s="1"/>
  <c r="K20" i="5" s="1"/>
  <c r="E23" i="5"/>
  <c r="F23" i="5" s="1"/>
  <c r="K23" i="5" s="1"/>
  <c r="E22" i="5"/>
  <c r="F22" i="5" s="1"/>
  <c r="K22" i="5" s="1"/>
  <c r="B24" i="4"/>
  <c r="E20" i="4"/>
  <c r="F20" i="4" s="1"/>
  <c r="K20" i="4" s="1"/>
  <c r="E22" i="4"/>
  <c r="F22" i="4" s="1"/>
  <c r="K22" i="4" s="1"/>
  <c r="J13" i="4"/>
  <c r="J8" i="4"/>
  <c r="J7" i="4"/>
  <c r="K7" i="4" s="1"/>
  <c r="C24" i="4"/>
  <c r="C25" i="4" s="1"/>
  <c r="E23" i="4"/>
  <c r="F23" i="4" s="1"/>
  <c r="K23" i="4" s="1"/>
  <c r="D24" i="3"/>
  <c r="D25" i="3" s="1"/>
  <c r="B23" i="3"/>
  <c r="E23" i="3" s="1"/>
  <c r="F23" i="3" s="1"/>
  <c r="E15" i="3"/>
  <c r="I4" i="3" s="1"/>
  <c r="C24" i="3"/>
  <c r="C25" i="3" s="1"/>
  <c r="E22" i="3"/>
  <c r="F22" i="3" s="1"/>
  <c r="E6" i="2"/>
  <c r="B23" i="2" s="1"/>
  <c r="N7" i="2"/>
  <c r="O7" i="2"/>
  <c r="O9" i="2"/>
  <c r="N8" i="2"/>
  <c r="O14" i="1"/>
  <c r="E15" i="1"/>
  <c r="I4" i="1" s="1"/>
  <c r="C24" i="1"/>
  <c r="C25" i="1" s="1"/>
  <c r="B20" i="1"/>
  <c r="O10" i="2"/>
  <c r="D22" i="1"/>
  <c r="D24" i="1" s="1"/>
  <c r="D25" i="1" s="1"/>
  <c r="O8" i="2"/>
  <c r="E21" i="1"/>
  <c r="F21" i="1" s="1"/>
  <c r="N10" i="1"/>
  <c r="N13" i="1"/>
  <c r="I11" i="2"/>
  <c r="N10" i="2"/>
  <c r="N9" i="2"/>
  <c r="E20" i="2" l="1"/>
  <c r="F20" i="2" s="1"/>
  <c r="E15" i="2"/>
  <c r="I4" i="2" s="1"/>
  <c r="J7" i="2" s="1"/>
  <c r="K7" i="2" s="1"/>
  <c r="J10" i="5"/>
  <c r="K10" i="5" s="1"/>
  <c r="D24" i="2"/>
  <c r="D25" i="2" s="1"/>
  <c r="E22" i="2"/>
  <c r="F22" i="2" s="1"/>
  <c r="E21" i="2"/>
  <c r="F21" i="2" s="1"/>
  <c r="C24" i="2"/>
  <c r="C25" i="2" s="1"/>
  <c r="E23" i="2"/>
  <c r="F23" i="2" s="1"/>
  <c r="J9" i="5"/>
  <c r="K9" i="5" s="1"/>
  <c r="K8" i="5"/>
  <c r="B25" i="5"/>
  <c r="E24" i="5"/>
  <c r="J12" i="5"/>
  <c r="K12" i="5" s="1"/>
  <c r="J10" i="4"/>
  <c r="K10" i="4" s="1"/>
  <c r="J12" i="4"/>
  <c r="K12" i="4" s="1"/>
  <c r="K8" i="4"/>
  <c r="J9" i="4"/>
  <c r="K9" i="4" s="1"/>
  <c r="B25" i="4"/>
  <c r="E24" i="4"/>
  <c r="B24" i="3"/>
  <c r="B25" i="3" s="1"/>
  <c r="J8" i="3"/>
  <c r="K8" i="3" s="1"/>
  <c r="J7" i="3"/>
  <c r="K7" i="3" s="1"/>
  <c r="J13" i="3"/>
  <c r="J9" i="3"/>
  <c r="K9" i="3" s="1"/>
  <c r="B24" i="2"/>
  <c r="J16" i="1"/>
  <c r="J11" i="1"/>
  <c r="J10" i="1"/>
  <c r="K10" i="1" s="1"/>
  <c r="B24" i="1"/>
  <c r="J13" i="1" s="1"/>
  <c r="K13" i="1" s="1"/>
  <c r="E20" i="1"/>
  <c r="F20" i="1" s="1"/>
  <c r="N11" i="2"/>
  <c r="O11" i="2"/>
  <c r="E22" i="1"/>
  <c r="F22" i="1" s="1"/>
  <c r="K24" i="4" l="1"/>
  <c r="J13" i="2"/>
  <c r="J8" i="2"/>
  <c r="K8" i="2" s="1"/>
  <c r="J10" i="2"/>
  <c r="K10" i="2" s="1"/>
  <c r="J9" i="2"/>
  <c r="K9" i="2" s="1"/>
  <c r="L10" i="5"/>
  <c r="M10" i="5" s="1"/>
  <c r="K24" i="5"/>
  <c r="L7" i="5"/>
  <c r="M7" i="5" s="1"/>
  <c r="L8" i="5"/>
  <c r="M8" i="5" s="1"/>
  <c r="L9" i="5"/>
  <c r="M9" i="5" s="1"/>
  <c r="J11" i="5"/>
  <c r="K11" i="5" s="1"/>
  <c r="L11" i="5" s="1"/>
  <c r="M11" i="5" s="1"/>
  <c r="L9" i="4"/>
  <c r="M9" i="4" s="1"/>
  <c r="L8" i="4"/>
  <c r="M8" i="4" s="1"/>
  <c r="L10" i="4"/>
  <c r="M10" i="4" s="1"/>
  <c r="L7" i="4"/>
  <c r="M7" i="4" s="1"/>
  <c r="J11" i="4"/>
  <c r="K11" i="4" s="1"/>
  <c r="L11" i="4" s="1"/>
  <c r="M11" i="4" s="1"/>
  <c r="J10" i="3"/>
  <c r="K10" i="3" s="1"/>
  <c r="E24" i="3"/>
  <c r="J12" i="3"/>
  <c r="K12" i="3" s="1"/>
  <c r="K24" i="3" s="1"/>
  <c r="M21" i="3" s="1"/>
  <c r="K11" i="1"/>
  <c r="B25" i="1"/>
  <c r="E24" i="1"/>
  <c r="J12" i="1"/>
  <c r="K12" i="1" s="1"/>
  <c r="J15" i="1"/>
  <c r="K15" i="1" s="1"/>
  <c r="L13" i="1" s="1"/>
  <c r="M13" i="1" s="1"/>
  <c r="B25" i="2"/>
  <c r="E24" i="2"/>
  <c r="L23" i="4" l="1"/>
  <c r="L21" i="4"/>
  <c r="L12" i="1"/>
  <c r="M12" i="1" s="1"/>
  <c r="L10" i="1"/>
  <c r="M10" i="1" s="1"/>
  <c r="J12" i="2"/>
  <c r="K12" i="2" s="1"/>
  <c r="L7" i="2" s="1"/>
  <c r="M7" i="2" s="1"/>
  <c r="J11" i="2"/>
  <c r="K11" i="2" s="1"/>
  <c r="M21" i="5"/>
  <c r="M23" i="5"/>
  <c r="M20" i="3"/>
  <c r="L9" i="3"/>
  <c r="M9" i="3" s="1"/>
  <c r="J11" i="3"/>
  <c r="K11" i="3" s="1"/>
  <c r="L11" i="3" s="1"/>
  <c r="M11" i="3" s="1"/>
  <c r="L7" i="3"/>
  <c r="M7" i="3" s="1"/>
  <c r="L8" i="3"/>
  <c r="M8" i="3" s="1"/>
  <c r="L10" i="3"/>
  <c r="M10" i="3" s="1"/>
  <c r="L11" i="1"/>
  <c r="M11" i="1" s="1"/>
  <c r="J14" i="1"/>
  <c r="K14" i="1" s="1"/>
  <c r="L14" i="1" s="1"/>
  <c r="M14" i="1" s="1"/>
  <c r="L9" i="2" l="1"/>
  <c r="M9" i="2" s="1"/>
  <c r="L10" i="2"/>
  <c r="M10" i="2" s="1"/>
  <c r="L11" i="2"/>
  <c r="M11" i="2" s="1"/>
  <c r="L8" i="2"/>
  <c r="M8" i="2" s="1"/>
</calcChain>
</file>

<file path=xl/sharedStrings.xml><?xml version="1.0" encoding="utf-8"?>
<sst xmlns="http://schemas.openxmlformats.org/spreadsheetml/2006/main" count="469" uniqueCount="68">
  <si>
    <t>p</t>
  </si>
  <si>
    <t>w</t>
  </si>
  <si>
    <t>Data Jumlah Daun tiap Tanaman</t>
  </si>
  <si>
    <t>r</t>
  </si>
  <si>
    <t>Perlakuan</t>
  </si>
  <si>
    <t>Ulangan I</t>
  </si>
  <si>
    <t>Jumlah</t>
  </si>
  <si>
    <t>Rata2</t>
  </si>
  <si>
    <t>Ulangan II</t>
  </si>
  <si>
    <t>Ulangan III</t>
  </si>
  <si>
    <t xml:space="preserve">Jumlah </t>
  </si>
  <si>
    <t>FK</t>
  </si>
  <si>
    <t>Tanaman 1</t>
  </si>
  <si>
    <t>Tanaman 2</t>
  </si>
  <si>
    <t>P1W1</t>
  </si>
  <si>
    <t>P2W1</t>
  </si>
  <si>
    <t>Ulangan</t>
  </si>
  <si>
    <t>Rata²</t>
  </si>
  <si>
    <t>P3W1</t>
  </si>
  <si>
    <t>I</t>
  </si>
  <si>
    <t>II</t>
  </si>
  <si>
    <t>III</t>
  </si>
  <si>
    <t>Analisis Ragam Jumlah Daun Umur 7 HST</t>
  </si>
  <si>
    <t>P4W1</t>
  </si>
  <si>
    <t>SK</t>
  </si>
  <si>
    <t>db</t>
  </si>
  <si>
    <t>JK</t>
  </si>
  <si>
    <t>KT</t>
  </si>
  <si>
    <t>Fhitung</t>
  </si>
  <si>
    <t>F 5%</t>
  </si>
  <si>
    <t>F 1%</t>
  </si>
  <si>
    <t>P1W2</t>
  </si>
  <si>
    <t>Kelompok</t>
  </si>
  <si>
    <t>P2W2</t>
  </si>
  <si>
    <t>P3W2</t>
  </si>
  <si>
    <t>P</t>
  </si>
  <si>
    <t>P4W2</t>
  </si>
  <si>
    <t>W</t>
  </si>
  <si>
    <t>P1W3</t>
  </si>
  <si>
    <t>PW</t>
  </si>
  <si>
    <t>P2W3</t>
  </si>
  <si>
    <t>Galat</t>
  </si>
  <si>
    <t>P3W3</t>
  </si>
  <si>
    <t>Total</t>
  </si>
  <si>
    <t>P4W3</t>
  </si>
  <si>
    <t>Tabel 2 Arah</t>
  </si>
  <si>
    <t>Rata</t>
  </si>
  <si>
    <t>W1</t>
  </si>
  <si>
    <t>W2</t>
  </si>
  <si>
    <t>W3</t>
  </si>
  <si>
    <t>P1</t>
  </si>
  <si>
    <t>P2</t>
  </si>
  <si>
    <t>P3</t>
  </si>
  <si>
    <t>P4</t>
  </si>
  <si>
    <t>Analisis Ragam Jumlah Daun Umur 14 HST</t>
  </si>
  <si>
    <t>Analisis Ragam Jumlah Daun Umur 21 HST</t>
  </si>
  <si>
    <t>BNJ 5%</t>
  </si>
  <si>
    <t>4,22</t>
  </si>
  <si>
    <t>ab</t>
  </si>
  <si>
    <t>a</t>
  </si>
  <si>
    <t>b</t>
  </si>
  <si>
    <t>Analisis Ragam Jumlah Daun Umur 28 HST</t>
  </si>
  <si>
    <t xml:space="preserve">Analisis Ragam Jumlah Daun </t>
  </si>
  <si>
    <t>Konsentrasi POC (60,90,120,150)</t>
  </si>
  <si>
    <t>Interval waktu pemberian POC (3,5,7)</t>
  </si>
  <si>
    <t>21 HST</t>
  </si>
  <si>
    <t>28 HST</t>
  </si>
  <si>
    <t>35 HST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</si>
</sst>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" fontId="3" fillId="0" borderId="0" xfId="0" applyNumberFormat="1" applyFont="1"/>
    <xf numFmtId="165" fontId="3" fillId="0" borderId="0" xfId="0" applyNumberFormat="1" applyFont="1"/>
    <xf numFmtId="0" fontId="3" fillId="0" borderId="4" xfId="0" applyFont="1" applyBorder="1"/>
    <xf numFmtId="1" fontId="3" fillId="0" borderId="4" xfId="0" applyNumberFormat="1" applyFont="1" applyBorder="1"/>
    <xf numFmtId="165" fontId="3" fillId="0" borderId="4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2" borderId="0" xfId="0" applyFont="1" applyFill="1"/>
    <xf numFmtId="0" fontId="3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2" fontId="2" fillId="0" borderId="1" xfId="0" applyNumberFormat="1" applyFont="1" applyBorder="1"/>
    <xf numFmtId="0" fontId="2" fillId="0" borderId="0" xfId="0" applyFont="1" applyAlignment="1">
      <alignment horizontal="right"/>
    </xf>
    <xf numFmtId="2" fontId="3" fillId="0" borderId="1" xfId="0" applyNumberFormat="1" applyFont="1" applyBorder="1" applyAlignment="1">
      <alignment horizontal="center"/>
    </xf>
    <xf numFmtId="2" fontId="2" fillId="0" borderId="0" xfId="0" applyNumberFormat="1" applyFont="1"/>
    <xf numFmtId="2" fontId="2" fillId="0" borderId="0" xfId="0" applyNumberFormat="1" applyFont="1" applyAlignment="1">
      <alignment horizontal="center"/>
    </xf>
    <xf numFmtId="0" fontId="5" fillId="0" borderId="0" xfId="0" applyFont="1"/>
    <xf numFmtId="165" fontId="2" fillId="0" borderId="1" xfId="0" applyNumberFormat="1" applyFont="1" applyBorder="1"/>
    <xf numFmtId="165" fontId="3" fillId="0" borderId="1" xfId="0" applyNumberFormat="1" applyFont="1" applyBorder="1" applyAlignment="1">
      <alignment horizontal="center"/>
    </xf>
    <xf numFmtId="166" fontId="2" fillId="0" borderId="0" xfId="0" applyNumberFormat="1" applyFont="1"/>
    <xf numFmtId="0" fontId="2" fillId="3" borderId="1" xfId="0" applyFont="1" applyFill="1" applyBorder="1" applyAlignment="1">
      <alignment horizontal="center" vertical="center"/>
    </xf>
    <xf numFmtId="2" fontId="2" fillId="3" borderId="0" xfId="0" applyNumberFormat="1" applyFont="1" applyFill="1"/>
    <xf numFmtId="164" fontId="2" fillId="3" borderId="0" xfId="0" applyNumberFormat="1" applyFont="1" applyFill="1"/>
    <xf numFmtId="165" fontId="2" fillId="3" borderId="1" xfId="0" applyNumberFormat="1" applyFont="1" applyFill="1" applyBorder="1"/>
    <xf numFmtId="165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10/relationships/person" Target="persons/person0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25"/>
  <sheetViews>
    <sheetView zoomScaleNormal="100" workbookViewId="0">
      <selection activeCell="AJ2" sqref="AJ2:AX16"/>
    </sheetView>
  </sheetViews>
  <sheetFormatPr defaultColWidth="9" defaultRowHeight="13.8"/>
  <cols>
    <col min="1" max="1" width="11" style="2" customWidth="1"/>
    <col min="2" max="6" width="9" style="2"/>
    <col min="7" max="7" width="3.109375" style="2" customWidth="1"/>
    <col min="8" max="8" width="11.88671875" style="2" customWidth="1"/>
    <col min="9" max="12" width="9" style="2"/>
    <col min="13" max="13" width="3" style="2" bestFit="1" customWidth="1"/>
    <col min="14" max="15" width="9" style="2"/>
    <col min="16" max="16" width="2.109375" style="2" customWidth="1"/>
    <col min="17" max="17" width="11.5546875" style="2" customWidth="1"/>
    <col min="18" max="21" width="10.109375" style="2" customWidth="1"/>
    <col min="22" max="22" width="3.5546875" style="2" customWidth="1"/>
    <col min="23" max="26" width="10.109375" style="2" customWidth="1"/>
    <col min="27" max="27" width="4.109375" style="2" customWidth="1"/>
    <col min="28" max="29" width="10.109375" style="2" customWidth="1"/>
    <col min="30" max="16384" width="9" style="2"/>
  </cols>
  <sheetData>
    <row r="1" spans="1:50">
      <c r="A1" s="42" t="s">
        <v>4</v>
      </c>
      <c r="B1" s="38" t="s">
        <v>16</v>
      </c>
      <c r="C1" s="38"/>
      <c r="D1" s="38"/>
      <c r="E1" s="46" t="s">
        <v>6</v>
      </c>
      <c r="F1" s="46" t="s">
        <v>17</v>
      </c>
      <c r="H1" s="2" t="s">
        <v>0</v>
      </c>
      <c r="I1" s="2">
        <v>4</v>
      </c>
      <c r="K1" s="2" t="s">
        <v>63</v>
      </c>
    </row>
    <row r="2" spans="1:50">
      <c r="A2" s="42"/>
      <c r="B2" s="5" t="s">
        <v>19</v>
      </c>
      <c r="C2" s="5" t="s">
        <v>20</v>
      </c>
      <c r="D2" s="5" t="s">
        <v>21</v>
      </c>
      <c r="E2" s="47"/>
      <c r="F2" s="47"/>
      <c r="H2" s="2" t="s">
        <v>1</v>
      </c>
      <c r="I2" s="2">
        <v>3</v>
      </c>
      <c r="K2" s="2" t="s">
        <v>64</v>
      </c>
      <c r="AJ2" s="1" t="s">
        <v>2</v>
      </c>
    </row>
    <row r="3" spans="1:50">
      <c r="A3" s="5" t="s">
        <v>14</v>
      </c>
      <c r="B3" s="8">
        <v>3</v>
      </c>
      <c r="C3" s="8">
        <v>3</v>
      </c>
      <c r="D3" s="8">
        <v>3.5</v>
      </c>
      <c r="E3" s="5">
        <f>SUM(B3:D3)</f>
        <v>9.5</v>
      </c>
      <c r="F3" s="9">
        <f>AVERAGE(B3:D3)</f>
        <v>3.1666666666666665</v>
      </c>
      <c r="H3" s="2" t="s">
        <v>3</v>
      </c>
      <c r="I3" s="2">
        <v>3</v>
      </c>
      <c r="AJ3" s="42" t="s">
        <v>4</v>
      </c>
      <c r="AK3" s="37" t="s">
        <v>5</v>
      </c>
      <c r="AL3" s="37"/>
      <c r="AM3" s="37" t="s">
        <v>6</v>
      </c>
      <c r="AN3" s="37" t="s">
        <v>7</v>
      </c>
      <c r="AO3" s="43"/>
      <c r="AP3" s="37" t="s">
        <v>8</v>
      </c>
      <c r="AQ3" s="37"/>
      <c r="AR3" s="37" t="s">
        <v>6</v>
      </c>
      <c r="AS3" s="37" t="s">
        <v>7</v>
      </c>
      <c r="AT3" s="43"/>
      <c r="AU3" s="37" t="s">
        <v>9</v>
      </c>
      <c r="AV3" s="37"/>
      <c r="AW3" s="37" t="s">
        <v>10</v>
      </c>
      <c r="AX3" s="37" t="s">
        <v>7</v>
      </c>
    </row>
    <row r="4" spans="1:50">
      <c r="A4" s="5" t="s">
        <v>15</v>
      </c>
      <c r="B4" s="8">
        <v>4</v>
      </c>
      <c r="C4" s="8">
        <v>3</v>
      </c>
      <c r="D4" s="8">
        <v>3</v>
      </c>
      <c r="E4" s="5">
        <f t="shared" ref="E4:E14" si="0">SUM(B4:D4)</f>
        <v>10</v>
      </c>
      <c r="F4" s="9">
        <f t="shared" ref="F4:F14" si="1">AVERAGE(B4:D4)</f>
        <v>3.3333333333333335</v>
      </c>
      <c r="H4" s="2" t="s">
        <v>11</v>
      </c>
      <c r="I4" s="18">
        <f>E15^2/36</f>
        <v>373.77777777777777</v>
      </c>
      <c r="AJ4" s="42"/>
      <c r="AK4" s="4" t="s">
        <v>12</v>
      </c>
      <c r="AL4" s="4" t="s">
        <v>13</v>
      </c>
      <c r="AM4" s="37"/>
      <c r="AN4" s="37"/>
      <c r="AO4" s="44"/>
      <c r="AP4" s="4" t="s">
        <v>12</v>
      </c>
      <c r="AQ4" s="4" t="s">
        <v>13</v>
      </c>
      <c r="AR4" s="37"/>
      <c r="AS4" s="37"/>
      <c r="AT4" s="44"/>
      <c r="AU4" s="4" t="s">
        <v>12</v>
      </c>
      <c r="AV4" s="4" t="s">
        <v>13</v>
      </c>
      <c r="AW4" s="37"/>
      <c r="AX4" s="37"/>
    </row>
    <row r="5" spans="1:50">
      <c r="A5" s="5" t="s">
        <v>18</v>
      </c>
      <c r="B5" s="5">
        <v>3</v>
      </c>
      <c r="C5" s="5">
        <v>3</v>
      </c>
      <c r="D5" s="5">
        <v>3.5</v>
      </c>
      <c r="E5" s="5">
        <f t="shared" si="0"/>
        <v>9.5</v>
      </c>
      <c r="F5" s="9">
        <f t="shared" si="1"/>
        <v>3.1666666666666665</v>
      </c>
      <c r="AJ5" s="3" t="s">
        <v>14</v>
      </c>
      <c r="AK5" s="4">
        <v>3</v>
      </c>
      <c r="AL5" s="4">
        <v>3</v>
      </c>
      <c r="AM5" s="4">
        <f>SUM(AK5:AL5)</f>
        <v>6</v>
      </c>
      <c r="AN5" s="4">
        <f>AVERAGE(AK5:AL5)</f>
        <v>3</v>
      </c>
      <c r="AO5" s="44"/>
      <c r="AP5" s="4">
        <v>3</v>
      </c>
      <c r="AQ5" s="4">
        <v>3</v>
      </c>
      <c r="AR5" s="4">
        <f>SUM(AP5:AQ5)</f>
        <v>6</v>
      </c>
      <c r="AS5" s="4">
        <f>AVERAGE(AP5:AQ5)</f>
        <v>3</v>
      </c>
      <c r="AT5" s="44"/>
      <c r="AU5" s="4">
        <v>4</v>
      </c>
      <c r="AV5" s="4">
        <v>3</v>
      </c>
      <c r="AW5" s="4">
        <f>SUM(AU5:AV5)</f>
        <v>7</v>
      </c>
      <c r="AX5" s="4">
        <f>AVERAGE(AU5:AV5)</f>
        <v>3.5</v>
      </c>
    </row>
    <row r="6" spans="1:50">
      <c r="A6" s="5" t="s">
        <v>23</v>
      </c>
      <c r="B6" s="5">
        <v>3</v>
      </c>
      <c r="C6" s="5">
        <v>3</v>
      </c>
      <c r="D6" s="5">
        <v>3.5</v>
      </c>
      <c r="E6" s="5">
        <f t="shared" si="0"/>
        <v>9.5</v>
      </c>
      <c r="F6" s="9">
        <f t="shared" si="1"/>
        <v>3.1666666666666665</v>
      </c>
      <c r="AJ6" s="3" t="s">
        <v>15</v>
      </c>
      <c r="AK6" s="4">
        <v>4</v>
      </c>
      <c r="AL6" s="4">
        <v>4</v>
      </c>
      <c r="AM6" s="4">
        <f t="shared" ref="AM6:AM16" si="2">SUM(AK6:AL6)</f>
        <v>8</v>
      </c>
      <c r="AN6" s="4">
        <f t="shared" ref="AN6:AN16" si="3">AVERAGE(AK6:AL6)</f>
        <v>4</v>
      </c>
      <c r="AO6" s="44"/>
      <c r="AP6" s="4">
        <v>3</v>
      </c>
      <c r="AQ6" s="4">
        <v>3</v>
      </c>
      <c r="AR6" s="4">
        <f t="shared" ref="AR6:AR16" si="4">SUM(AP6:AQ6)</f>
        <v>6</v>
      </c>
      <c r="AS6" s="4">
        <f t="shared" ref="AS6:AS16" si="5">AVERAGE(AP6:AQ6)</f>
        <v>3</v>
      </c>
      <c r="AT6" s="44"/>
      <c r="AU6" s="4">
        <v>3</v>
      </c>
      <c r="AV6" s="4">
        <v>3</v>
      </c>
      <c r="AW6" s="4">
        <f t="shared" ref="AW6:AW16" si="6">SUM(AU6:AV6)</f>
        <v>6</v>
      </c>
      <c r="AX6" s="4">
        <f t="shared" ref="AX6:AX16" si="7">AVERAGE(AU6:AV6)</f>
        <v>3</v>
      </c>
    </row>
    <row r="7" spans="1:50">
      <c r="A7" s="5" t="s">
        <v>31</v>
      </c>
      <c r="B7" s="5">
        <v>3.5</v>
      </c>
      <c r="C7" s="5">
        <v>3</v>
      </c>
      <c r="D7" s="5">
        <v>3</v>
      </c>
      <c r="E7" s="5">
        <f t="shared" si="0"/>
        <v>9.5</v>
      </c>
      <c r="F7" s="9">
        <f t="shared" si="1"/>
        <v>3.1666666666666665</v>
      </c>
      <c r="AJ7" s="3" t="s">
        <v>18</v>
      </c>
      <c r="AK7" s="4">
        <v>3</v>
      </c>
      <c r="AL7" s="4">
        <v>3</v>
      </c>
      <c r="AM7" s="4">
        <f t="shared" si="2"/>
        <v>6</v>
      </c>
      <c r="AN7" s="4">
        <f t="shared" si="3"/>
        <v>3</v>
      </c>
      <c r="AO7" s="44"/>
      <c r="AP7" s="4">
        <v>3</v>
      </c>
      <c r="AQ7" s="4">
        <v>3</v>
      </c>
      <c r="AR7" s="4">
        <f t="shared" si="4"/>
        <v>6</v>
      </c>
      <c r="AS7" s="4">
        <f t="shared" si="5"/>
        <v>3</v>
      </c>
      <c r="AT7" s="44"/>
      <c r="AU7" s="4">
        <v>4</v>
      </c>
      <c r="AV7" s="4">
        <v>3</v>
      </c>
      <c r="AW7" s="4">
        <f t="shared" si="6"/>
        <v>7</v>
      </c>
      <c r="AX7" s="4">
        <f t="shared" si="7"/>
        <v>3.5</v>
      </c>
    </row>
    <row r="8" spans="1:50">
      <c r="A8" s="5" t="s">
        <v>33</v>
      </c>
      <c r="B8" s="5">
        <v>3</v>
      </c>
      <c r="C8" s="5">
        <v>3</v>
      </c>
      <c r="D8" s="5">
        <v>3</v>
      </c>
      <c r="E8" s="5">
        <f t="shared" si="0"/>
        <v>9</v>
      </c>
      <c r="F8" s="9">
        <f t="shared" si="1"/>
        <v>3</v>
      </c>
      <c r="H8" s="6" t="s">
        <v>22</v>
      </c>
      <c r="I8" s="7"/>
      <c r="J8" s="7"/>
      <c r="K8" s="7"/>
      <c r="L8" s="7"/>
      <c r="M8" s="7"/>
      <c r="N8" s="7"/>
      <c r="O8" s="7"/>
      <c r="AJ8" s="3" t="s">
        <v>23</v>
      </c>
      <c r="AK8" s="4">
        <v>3</v>
      </c>
      <c r="AL8" s="4">
        <v>3</v>
      </c>
      <c r="AM8" s="4">
        <f t="shared" si="2"/>
        <v>6</v>
      </c>
      <c r="AN8" s="4">
        <f t="shared" si="3"/>
        <v>3</v>
      </c>
      <c r="AO8" s="44"/>
      <c r="AP8" s="4">
        <v>3</v>
      </c>
      <c r="AQ8" s="4">
        <v>3</v>
      </c>
      <c r="AR8" s="4">
        <f t="shared" si="4"/>
        <v>6</v>
      </c>
      <c r="AS8" s="4">
        <f t="shared" si="5"/>
        <v>3</v>
      </c>
      <c r="AT8" s="44"/>
      <c r="AU8" s="4">
        <v>3</v>
      </c>
      <c r="AV8" s="4">
        <v>4</v>
      </c>
      <c r="AW8" s="4">
        <f t="shared" si="6"/>
        <v>7</v>
      </c>
      <c r="AX8" s="4">
        <f t="shared" si="7"/>
        <v>3.5</v>
      </c>
    </row>
    <row r="9" spans="1:50">
      <c r="A9" s="5" t="s">
        <v>34</v>
      </c>
      <c r="B9" s="5">
        <v>3</v>
      </c>
      <c r="C9" s="5">
        <v>3</v>
      </c>
      <c r="D9" s="5">
        <v>4</v>
      </c>
      <c r="E9" s="5">
        <f t="shared" si="0"/>
        <v>10</v>
      </c>
      <c r="F9" s="9">
        <f t="shared" si="1"/>
        <v>3.3333333333333335</v>
      </c>
      <c r="H9" s="10" t="s">
        <v>24</v>
      </c>
      <c r="I9" s="10" t="s">
        <v>25</v>
      </c>
      <c r="J9" s="10" t="s">
        <v>26</v>
      </c>
      <c r="K9" s="10" t="s">
        <v>27</v>
      </c>
      <c r="L9" s="10" t="s">
        <v>28</v>
      </c>
      <c r="M9" s="10"/>
      <c r="N9" s="10" t="s">
        <v>29</v>
      </c>
      <c r="O9" s="10" t="s">
        <v>30</v>
      </c>
      <c r="AJ9" s="3" t="s">
        <v>31</v>
      </c>
      <c r="AK9" s="4">
        <v>3</v>
      </c>
      <c r="AL9" s="4">
        <v>4</v>
      </c>
      <c r="AM9" s="4">
        <f t="shared" si="2"/>
        <v>7</v>
      </c>
      <c r="AN9" s="4">
        <f t="shared" si="3"/>
        <v>3.5</v>
      </c>
      <c r="AO9" s="44"/>
      <c r="AP9" s="4">
        <v>3</v>
      </c>
      <c r="AQ9" s="4">
        <v>3</v>
      </c>
      <c r="AR9" s="4">
        <f t="shared" si="4"/>
        <v>6</v>
      </c>
      <c r="AS9" s="4">
        <f t="shared" si="5"/>
        <v>3</v>
      </c>
      <c r="AT9" s="44"/>
      <c r="AU9" s="4">
        <v>3</v>
      </c>
      <c r="AV9" s="4">
        <v>3</v>
      </c>
      <c r="AW9" s="4">
        <f t="shared" si="6"/>
        <v>6</v>
      </c>
      <c r="AX9" s="4">
        <f t="shared" si="7"/>
        <v>3</v>
      </c>
    </row>
    <row r="10" spans="1:50" ht="14.4">
      <c r="A10" s="5" t="s">
        <v>36</v>
      </c>
      <c r="B10" s="5">
        <v>2.5</v>
      </c>
      <c r="C10" s="5">
        <v>3</v>
      </c>
      <c r="D10" s="5">
        <v>3</v>
      </c>
      <c r="E10" s="5">
        <f t="shared" si="0"/>
        <v>8.5</v>
      </c>
      <c r="F10" s="9">
        <f t="shared" si="1"/>
        <v>2.8333333333333335</v>
      </c>
      <c r="H10" s="7" t="s">
        <v>32</v>
      </c>
      <c r="I10" s="11">
        <v>2</v>
      </c>
      <c r="J10" s="12">
        <f>SUMSQ(B15:D15)/12-I4</f>
        <v>0.26388888888891415</v>
      </c>
      <c r="K10" s="12">
        <f>J10/I10</f>
        <v>0.13194444444445708</v>
      </c>
      <c r="L10" s="12">
        <f>K10/K$15</f>
        <v>1.2080924855492516</v>
      </c>
      <c r="M10" t="str">
        <f>IF(L10&lt;N10,"tn",IF(L10&lt;O10,"*","**"))</f>
        <v>tn</v>
      </c>
      <c r="N10" s="12">
        <f>FINV(0.05,I10,I$15)</f>
        <v>3.4433567793667246</v>
      </c>
      <c r="O10" s="12">
        <f>FINV(0.01,I10,I$15)</f>
        <v>5.7190219124822725</v>
      </c>
      <c r="AJ10" s="3" t="s">
        <v>33</v>
      </c>
      <c r="AK10" s="4">
        <v>3</v>
      </c>
      <c r="AL10" s="4">
        <v>3</v>
      </c>
      <c r="AM10" s="4">
        <f t="shared" si="2"/>
        <v>6</v>
      </c>
      <c r="AN10" s="4">
        <f t="shared" si="3"/>
        <v>3</v>
      </c>
      <c r="AO10" s="44"/>
      <c r="AP10" s="4">
        <v>3</v>
      </c>
      <c r="AQ10" s="4">
        <v>3</v>
      </c>
      <c r="AR10" s="4">
        <f t="shared" si="4"/>
        <v>6</v>
      </c>
      <c r="AS10" s="4">
        <f t="shared" si="5"/>
        <v>3</v>
      </c>
      <c r="AT10" s="44"/>
      <c r="AU10" s="4">
        <v>3</v>
      </c>
      <c r="AV10" s="4">
        <v>3</v>
      </c>
      <c r="AW10" s="4">
        <f t="shared" si="6"/>
        <v>6</v>
      </c>
      <c r="AX10" s="4">
        <f t="shared" si="7"/>
        <v>3</v>
      </c>
    </row>
    <row r="11" spans="1:50" ht="14.4">
      <c r="A11" s="5" t="s">
        <v>38</v>
      </c>
      <c r="B11" s="5">
        <v>3</v>
      </c>
      <c r="C11" s="8">
        <v>3.5</v>
      </c>
      <c r="D11" s="8">
        <v>3.5</v>
      </c>
      <c r="E11" s="5">
        <f t="shared" si="0"/>
        <v>10</v>
      </c>
      <c r="F11" s="9">
        <f t="shared" si="1"/>
        <v>3.3333333333333335</v>
      </c>
      <c r="H11" s="7" t="s">
        <v>4</v>
      </c>
      <c r="I11" s="11">
        <f>I1*I2-1</f>
        <v>11</v>
      </c>
      <c r="J11" s="12">
        <f>SUMSQ(E3:E14)/3-I4</f>
        <v>1.0555555555555429</v>
      </c>
      <c r="K11" s="12">
        <f t="shared" ref="K11:K15" si="8">J11/I11</f>
        <v>9.5959595959594815E-2</v>
      </c>
      <c r="L11" s="12">
        <f>K11/K$15</f>
        <v>0.87861271676299757</v>
      </c>
      <c r="M11" t="str">
        <f>IF(L11&lt;N11,"tn",IF(L11&lt;O11,"*","**"))</f>
        <v>tn</v>
      </c>
      <c r="N11" s="12">
        <f t="shared" ref="N11:N14" si="9">FINV(0.05,I11,I$15)</f>
        <v>2.2585183566229916</v>
      </c>
      <c r="O11" s="12">
        <f t="shared" ref="O11:O14" si="10">FINV(0.01,I11,I$15)</f>
        <v>3.1837421959607717</v>
      </c>
      <c r="AJ11" s="3" t="s">
        <v>34</v>
      </c>
      <c r="AK11" s="4">
        <v>3</v>
      </c>
      <c r="AL11" s="4">
        <v>3</v>
      </c>
      <c r="AM11" s="4">
        <f t="shared" si="2"/>
        <v>6</v>
      </c>
      <c r="AN11" s="4">
        <f t="shared" si="3"/>
        <v>3</v>
      </c>
      <c r="AO11" s="44"/>
      <c r="AP11" s="4">
        <v>3</v>
      </c>
      <c r="AQ11" s="4">
        <v>3</v>
      </c>
      <c r="AR11" s="4">
        <f t="shared" si="4"/>
        <v>6</v>
      </c>
      <c r="AS11" s="4">
        <f t="shared" si="5"/>
        <v>3</v>
      </c>
      <c r="AT11" s="44"/>
      <c r="AU11" s="4">
        <v>4</v>
      </c>
      <c r="AV11" s="4">
        <v>4</v>
      </c>
      <c r="AW11" s="4">
        <f t="shared" si="6"/>
        <v>8</v>
      </c>
      <c r="AX11" s="4">
        <f t="shared" si="7"/>
        <v>4</v>
      </c>
    </row>
    <row r="12" spans="1:50" ht="14.4">
      <c r="A12" s="5" t="s">
        <v>40</v>
      </c>
      <c r="B12" s="5">
        <v>3.5</v>
      </c>
      <c r="C12" s="8">
        <v>3.5</v>
      </c>
      <c r="D12" s="8">
        <v>3</v>
      </c>
      <c r="E12" s="5">
        <f t="shared" si="0"/>
        <v>10</v>
      </c>
      <c r="F12" s="9">
        <f t="shared" si="1"/>
        <v>3.3333333333333335</v>
      </c>
      <c r="H12" s="7" t="s">
        <v>35</v>
      </c>
      <c r="I12" s="11">
        <f>I1-1</f>
        <v>3</v>
      </c>
      <c r="J12" s="12">
        <f>SUMSQ(E20:E23)/9-I4</f>
        <v>5.5555555555542924E-2</v>
      </c>
      <c r="K12" s="12">
        <f t="shared" si="8"/>
        <v>1.8518518518514309E-2</v>
      </c>
      <c r="L12" s="12">
        <f t="shared" ref="L12:L14" si="11">K12/K$15</f>
        <v>0.1695568400770332</v>
      </c>
      <c r="M12" t="str">
        <f>IF(L12&lt;N12,"tn",IF(L12&lt;O12,"*","**"))</f>
        <v>tn</v>
      </c>
      <c r="N12" s="12">
        <f t="shared" si="9"/>
        <v>3.0491249886524128</v>
      </c>
      <c r="O12" s="12">
        <f t="shared" si="10"/>
        <v>4.8166057778160596</v>
      </c>
      <c r="AJ12" s="3" t="s">
        <v>36</v>
      </c>
      <c r="AK12" s="4">
        <v>3</v>
      </c>
      <c r="AL12" s="4">
        <v>2</v>
      </c>
      <c r="AM12" s="4">
        <f t="shared" si="2"/>
        <v>5</v>
      </c>
      <c r="AN12" s="4">
        <f t="shared" si="3"/>
        <v>2.5</v>
      </c>
      <c r="AO12" s="44"/>
      <c r="AP12" s="4">
        <v>3</v>
      </c>
      <c r="AQ12" s="4">
        <v>3</v>
      </c>
      <c r="AR12" s="4">
        <f t="shared" si="4"/>
        <v>6</v>
      </c>
      <c r="AS12" s="4">
        <f t="shared" si="5"/>
        <v>3</v>
      </c>
      <c r="AT12" s="44"/>
      <c r="AU12" s="4">
        <v>3</v>
      </c>
      <c r="AV12" s="4">
        <v>3</v>
      </c>
      <c r="AW12" s="4">
        <f t="shared" si="6"/>
        <v>6</v>
      </c>
      <c r="AX12" s="4">
        <f t="shared" si="7"/>
        <v>3</v>
      </c>
    </row>
    <row r="13" spans="1:50" ht="14.4">
      <c r="A13" s="5" t="s">
        <v>42</v>
      </c>
      <c r="B13" s="5">
        <v>3.5</v>
      </c>
      <c r="C13" s="5">
        <v>3</v>
      </c>
      <c r="D13" s="5">
        <v>3.5</v>
      </c>
      <c r="E13" s="5">
        <f t="shared" si="0"/>
        <v>10</v>
      </c>
      <c r="F13" s="9">
        <f t="shared" si="1"/>
        <v>3.3333333333333335</v>
      </c>
      <c r="H13" s="7" t="s">
        <v>37</v>
      </c>
      <c r="I13" s="11">
        <f>I2-1</f>
        <v>2</v>
      </c>
      <c r="J13" s="12">
        <f>SUMSQ(B24:D24)/12-I4</f>
        <v>0.51388888888891415</v>
      </c>
      <c r="K13" s="12">
        <f t="shared" si="8"/>
        <v>0.25694444444445708</v>
      </c>
      <c r="L13" s="12">
        <f t="shared" si="11"/>
        <v>2.3526011560694857</v>
      </c>
      <c r="M13" t="str">
        <f>IF(L13&lt;N13,"tn",IF(L13&lt;O13,"*","**"))</f>
        <v>tn</v>
      </c>
      <c r="N13" s="12">
        <f t="shared" si="9"/>
        <v>3.4433567793667246</v>
      </c>
      <c r="O13" s="12">
        <f t="shared" si="10"/>
        <v>5.7190219124822725</v>
      </c>
      <c r="AJ13" s="3" t="s">
        <v>38</v>
      </c>
      <c r="AK13" s="4">
        <v>3</v>
      </c>
      <c r="AL13" s="4">
        <v>3</v>
      </c>
      <c r="AM13" s="4">
        <f t="shared" si="2"/>
        <v>6</v>
      </c>
      <c r="AN13" s="4">
        <f t="shared" si="3"/>
        <v>3</v>
      </c>
      <c r="AO13" s="44"/>
      <c r="AP13" s="4">
        <v>3</v>
      </c>
      <c r="AQ13" s="4">
        <v>4</v>
      </c>
      <c r="AR13" s="4">
        <f t="shared" si="4"/>
        <v>7</v>
      </c>
      <c r="AS13" s="4">
        <f t="shared" si="5"/>
        <v>3.5</v>
      </c>
      <c r="AT13" s="44"/>
      <c r="AU13" s="4">
        <v>4</v>
      </c>
      <c r="AV13" s="4">
        <v>3</v>
      </c>
      <c r="AW13" s="4">
        <f t="shared" si="6"/>
        <v>7</v>
      </c>
      <c r="AX13" s="4">
        <f t="shared" si="7"/>
        <v>3.5</v>
      </c>
    </row>
    <row r="14" spans="1:50" ht="14.4">
      <c r="A14" s="5" t="s">
        <v>44</v>
      </c>
      <c r="B14" s="8">
        <v>3.5</v>
      </c>
      <c r="C14" s="8">
        <v>3.5</v>
      </c>
      <c r="D14" s="8">
        <v>3.5</v>
      </c>
      <c r="E14" s="5">
        <f t="shared" si="0"/>
        <v>10.5</v>
      </c>
      <c r="F14" s="9">
        <f t="shared" si="1"/>
        <v>3.5</v>
      </c>
      <c r="H14" s="7" t="s">
        <v>39</v>
      </c>
      <c r="I14" s="11">
        <f>I12*I13</f>
        <v>6</v>
      </c>
      <c r="J14" s="12">
        <f>J11-J12-J13</f>
        <v>0.48611111111108585</v>
      </c>
      <c r="K14" s="12">
        <f t="shared" si="8"/>
        <v>8.1018518518514313E-2</v>
      </c>
      <c r="L14" s="12">
        <f t="shared" si="11"/>
        <v>0.74181117533715035</v>
      </c>
      <c r="M14" t="str">
        <f>IF(L14&lt;N14,"tn",IF(L14&lt;O14,"*","**"))</f>
        <v>tn</v>
      </c>
      <c r="N14" s="12">
        <f t="shared" si="9"/>
        <v>2.5490614138436585</v>
      </c>
      <c r="O14" s="12">
        <f t="shared" si="10"/>
        <v>3.7583014350037565</v>
      </c>
      <c r="AJ14" s="3" t="s">
        <v>40</v>
      </c>
      <c r="AK14" s="4">
        <v>3</v>
      </c>
      <c r="AL14" s="4">
        <v>4</v>
      </c>
      <c r="AM14" s="4">
        <f t="shared" si="2"/>
        <v>7</v>
      </c>
      <c r="AN14" s="4">
        <f t="shared" si="3"/>
        <v>3.5</v>
      </c>
      <c r="AO14" s="44"/>
      <c r="AP14" s="4">
        <v>3</v>
      </c>
      <c r="AQ14" s="4">
        <v>4</v>
      </c>
      <c r="AR14" s="4">
        <f t="shared" si="4"/>
        <v>7</v>
      </c>
      <c r="AS14" s="4">
        <f t="shared" si="5"/>
        <v>3.5</v>
      </c>
      <c r="AT14" s="44"/>
      <c r="AU14" s="4">
        <v>3</v>
      </c>
      <c r="AV14" s="4">
        <v>3</v>
      </c>
      <c r="AW14" s="4">
        <f t="shared" si="6"/>
        <v>6</v>
      </c>
      <c r="AX14" s="4">
        <f t="shared" si="7"/>
        <v>3</v>
      </c>
    </row>
    <row r="15" spans="1:50">
      <c r="A15" s="5" t="s">
        <v>43</v>
      </c>
      <c r="B15" s="5">
        <f>SUM(B3:B14)</f>
        <v>38.5</v>
      </c>
      <c r="C15" s="5">
        <f>SUM(C3:C14)</f>
        <v>37.5</v>
      </c>
      <c r="D15" s="5">
        <f>SUM(D3:D14)</f>
        <v>40</v>
      </c>
      <c r="E15" s="17">
        <f>SUM(E3:E14)</f>
        <v>116</v>
      </c>
      <c r="F15" s="5"/>
      <c r="H15" s="7" t="s">
        <v>41</v>
      </c>
      <c r="I15" s="11">
        <f>I16-I10-I11</f>
        <v>22</v>
      </c>
      <c r="J15" s="12">
        <f>J16-J10-J11</f>
        <v>2.4027777777777715</v>
      </c>
      <c r="K15" s="12">
        <f t="shared" si="8"/>
        <v>0.10921717171717144</v>
      </c>
      <c r="L15" s="12"/>
      <c r="M15" s="7"/>
      <c r="N15" s="7"/>
      <c r="O15" s="7"/>
      <c r="AJ15" s="3" t="s">
        <v>42</v>
      </c>
      <c r="AK15" s="4">
        <v>4</v>
      </c>
      <c r="AL15" s="4">
        <v>3</v>
      </c>
      <c r="AM15" s="4">
        <f t="shared" si="2"/>
        <v>7</v>
      </c>
      <c r="AN15" s="4">
        <f t="shared" si="3"/>
        <v>3.5</v>
      </c>
      <c r="AO15" s="44"/>
      <c r="AP15" s="4">
        <v>3</v>
      </c>
      <c r="AQ15" s="4">
        <v>3</v>
      </c>
      <c r="AR15" s="4">
        <f t="shared" si="4"/>
        <v>6</v>
      </c>
      <c r="AS15" s="4">
        <f t="shared" si="5"/>
        <v>3</v>
      </c>
      <c r="AT15" s="44"/>
      <c r="AU15" s="4">
        <v>3</v>
      </c>
      <c r="AV15" s="4">
        <v>4</v>
      </c>
      <c r="AW15" s="4">
        <f t="shared" si="6"/>
        <v>7</v>
      </c>
      <c r="AX15" s="4">
        <f t="shared" si="7"/>
        <v>3.5</v>
      </c>
    </row>
    <row r="16" spans="1:50">
      <c r="H16" s="13" t="s">
        <v>43</v>
      </c>
      <c r="I16" s="14">
        <f>4*3*3-1</f>
        <v>35</v>
      </c>
      <c r="J16" s="15">
        <f>SUMSQ(B3:D14)-I4</f>
        <v>3.7222222222222285</v>
      </c>
      <c r="K16" s="13"/>
      <c r="L16" s="13"/>
      <c r="M16" s="13"/>
      <c r="N16" s="13"/>
      <c r="O16" s="13"/>
      <c r="AJ16" s="3" t="s">
        <v>44</v>
      </c>
      <c r="AK16" s="4">
        <v>3</v>
      </c>
      <c r="AL16" s="4">
        <v>4</v>
      </c>
      <c r="AM16" s="4">
        <f t="shared" si="2"/>
        <v>7</v>
      </c>
      <c r="AN16" s="4">
        <f t="shared" si="3"/>
        <v>3.5</v>
      </c>
      <c r="AO16" s="45"/>
      <c r="AP16" s="4">
        <v>4</v>
      </c>
      <c r="AQ16" s="4">
        <v>3</v>
      </c>
      <c r="AR16" s="4">
        <f t="shared" si="4"/>
        <v>7</v>
      </c>
      <c r="AS16" s="4">
        <f t="shared" si="5"/>
        <v>3.5</v>
      </c>
      <c r="AT16" s="45"/>
      <c r="AU16" s="4">
        <v>3</v>
      </c>
      <c r="AV16" s="4">
        <v>4</v>
      </c>
      <c r="AW16" s="4">
        <f t="shared" si="6"/>
        <v>7</v>
      </c>
      <c r="AX16" s="4">
        <f t="shared" si="7"/>
        <v>3.5</v>
      </c>
    </row>
    <row r="17" spans="1:7">
      <c r="A17" s="7" t="s">
        <v>45</v>
      </c>
      <c r="B17" s="7"/>
      <c r="C17" s="7"/>
      <c r="D17" s="7"/>
      <c r="E17" s="7"/>
      <c r="F17" s="7"/>
    </row>
    <row r="18" spans="1:7">
      <c r="A18" s="42" t="s">
        <v>35</v>
      </c>
      <c r="B18" s="39" t="s">
        <v>37</v>
      </c>
      <c r="C18" s="40"/>
      <c r="D18" s="41"/>
      <c r="E18" s="46" t="s">
        <v>6</v>
      </c>
      <c r="F18" s="46" t="s">
        <v>46</v>
      </c>
    </row>
    <row r="19" spans="1:7">
      <c r="A19" s="42"/>
      <c r="B19" s="5" t="s">
        <v>47</v>
      </c>
      <c r="C19" s="5" t="s">
        <v>48</v>
      </c>
      <c r="D19" s="5" t="s">
        <v>49</v>
      </c>
      <c r="E19" s="47"/>
      <c r="F19" s="47"/>
    </row>
    <row r="20" spans="1:7">
      <c r="A20" s="5" t="s">
        <v>50</v>
      </c>
      <c r="B20" s="9">
        <f>E3</f>
        <v>9.5</v>
      </c>
      <c r="C20" s="9">
        <f>E7</f>
        <v>9.5</v>
      </c>
      <c r="D20" s="9">
        <f>E11</f>
        <v>10</v>
      </c>
      <c r="E20" s="9">
        <f>SUM(B20:D20)</f>
        <v>29</v>
      </c>
      <c r="F20" s="25">
        <f>E20/9</f>
        <v>3.2222222222222223</v>
      </c>
    </row>
    <row r="21" spans="1:7">
      <c r="A21" s="5" t="s">
        <v>51</v>
      </c>
      <c r="B21" s="9">
        <f>E4</f>
        <v>10</v>
      </c>
      <c r="C21" s="9">
        <f>E8</f>
        <v>9</v>
      </c>
      <c r="D21" s="9">
        <f>E12</f>
        <v>10</v>
      </c>
      <c r="E21" s="9">
        <f>SUM(B21:D21)</f>
        <v>29</v>
      </c>
      <c r="F21" s="25">
        <f>E21/9</f>
        <v>3.2222222222222223</v>
      </c>
    </row>
    <row r="22" spans="1:7">
      <c r="A22" s="8" t="s">
        <v>52</v>
      </c>
      <c r="B22" s="16">
        <f>E5</f>
        <v>9.5</v>
      </c>
      <c r="C22" s="16">
        <f>E9</f>
        <v>10</v>
      </c>
      <c r="D22" s="16">
        <f>E13</f>
        <v>10</v>
      </c>
      <c r="E22" s="9">
        <f>SUM(B22:D22)</f>
        <v>29.5</v>
      </c>
      <c r="F22" s="25">
        <f t="shared" ref="F22:F23" si="12">E22/9</f>
        <v>3.2777777777777777</v>
      </c>
    </row>
    <row r="23" spans="1:7">
      <c r="A23" s="8" t="s">
        <v>53</v>
      </c>
      <c r="B23" s="16">
        <f>E6</f>
        <v>9.5</v>
      </c>
      <c r="C23" s="16">
        <f>E10</f>
        <v>8.5</v>
      </c>
      <c r="D23" s="16">
        <f>E14</f>
        <v>10.5</v>
      </c>
      <c r="E23" s="9">
        <f t="shared" ref="E23:E24" si="13">SUM(B23:D23)</f>
        <v>28.5</v>
      </c>
      <c r="F23" s="25">
        <f t="shared" si="12"/>
        <v>3.1666666666666665</v>
      </c>
    </row>
    <row r="24" spans="1:7">
      <c r="A24" s="5" t="s">
        <v>6</v>
      </c>
      <c r="B24" s="9">
        <f>SUM(B20:B23)</f>
        <v>38.5</v>
      </c>
      <c r="C24" s="9">
        <f>SUM(C20:C23)</f>
        <v>37</v>
      </c>
      <c r="D24" s="9">
        <f>SUM(D20:D23)</f>
        <v>40.5</v>
      </c>
      <c r="E24" s="9">
        <f t="shared" si="13"/>
        <v>116</v>
      </c>
      <c r="F24" s="9"/>
    </row>
    <row r="25" spans="1:7">
      <c r="A25" s="5" t="s">
        <v>46</v>
      </c>
      <c r="B25" s="9">
        <f>B24/12</f>
        <v>3.2083333333333335</v>
      </c>
      <c r="C25" s="9">
        <f>C24/12</f>
        <v>3.0833333333333335</v>
      </c>
      <c r="D25" s="9">
        <f>D24/12</f>
        <v>3.375</v>
      </c>
      <c r="E25" s="9"/>
      <c r="F25" s="9"/>
      <c r="G25" s="7"/>
    </row>
  </sheetData>
  <mergeCells count="20">
    <mergeCell ref="AW3:AW4"/>
    <mergeCell ref="AX3:AX4"/>
    <mergeCell ref="A1:A2"/>
    <mergeCell ref="A18:A19"/>
    <mergeCell ref="E1:E2"/>
    <mergeCell ref="E18:E19"/>
    <mergeCell ref="F1:F2"/>
    <mergeCell ref="F18:F19"/>
    <mergeCell ref="AK3:AL3"/>
    <mergeCell ref="AP3:AQ3"/>
    <mergeCell ref="AU3:AV3"/>
    <mergeCell ref="B1:D1"/>
    <mergeCell ref="B18:D18"/>
    <mergeCell ref="AJ3:AJ4"/>
    <mergeCell ref="AM3:AM4"/>
    <mergeCell ref="AN3:AN4"/>
    <mergeCell ref="AO3:AO16"/>
    <mergeCell ref="AR3:AR4"/>
    <mergeCell ref="AS3:AS4"/>
    <mergeCell ref="AT3:AT16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25"/>
  <sheetViews>
    <sheetView zoomScaleNormal="100" workbookViewId="0">
      <selection activeCell="AJ2" sqref="AJ2:AX16"/>
    </sheetView>
  </sheetViews>
  <sheetFormatPr defaultColWidth="9" defaultRowHeight="13.8"/>
  <cols>
    <col min="1" max="1" width="11" style="2" customWidth="1"/>
    <col min="2" max="6" width="9" style="2"/>
    <col min="7" max="7" width="2" style="2" customWidth="1"/>
    <col min="8" max="8" width="11.88671875" style="2" customWidth="1"/>
    <col min="9" max="12" width="9" style="2"/>
    <col min="13" max="13" width="3" style="2" bestFit="1" customWidth="1"/>
    <col min="14" max="15" width="9" style="2"/>
    <col min="16" max="16" width="1.88671875" style="2" customWidth="1"/>
    <col min="17" max="17" width="11.5546875" style="2" customWidth="1"/>
    <col min="18" max="21" width="10.109375" style="2" customWidth="1"/>
    <col min="22" max="22" width="3.5546875" style="2" customWidth="1"/>
    <col min="23" max="26" width="10.109375" style="2" customWidth="1"/>
    <col min="27" max="27" width="4.109375" style="2" customWidth="1"/>
    <col min="28" max="29" width="10.109375" style="2" customWidth="1"/>
    <col min="30" max="16384" width="9" style="2"/>
  </cols>
  <sheetData>
    <row r="1" spans="1:50">
      <c r="A1" s="42" t="s">
        <v>4</v>
      </c>
      <c r="B1" s="38" t="s">
        <v>16</v>
      </c>
      <c r="C1" s="38"/>
      <c r="D1" s="38"/>
      <c r="E1" s="46" t="s">
        <v>6</v>
      </c>
      <c r="F1" s="46" t="s">
        <v>17</v>
      </c>
      <c r="H1" s="2" t="s">
        <v>0</v>
      </c>
      <c r="I1" s="2">
        <v>4</v>
      </c>
    </row>
    <row r="2" spans="1:50">
      <c r="A2" s="42"/>
      <c r="B2" s="5" t="s">
        <v>19</v>
      </c>
      <c r="C2" s="5" t="s">
        <v>20</v>
      </c>
      <c r="D2" s="5" t="s">
        <v>21</v>
      </c>
      <c r="E2" s="47"/>
      <c r="F2" s="47"/>
      <c r="H2" s="2" t="s">
        <v>1</v>
      </c>
      <c r="I2" s="2">
        <v>3</v>
      </c>
      <c r="AJ2" s="1" t="s">
        <v>2</v>
      </c>
    </row>
    <row r="3" spans="1:50">
      <c r="A3" s="5" t="s">
        <v>14</v>
      </c>
      <c r="B3" s="8">
        <f t="shared" ref="B3:B14" si="0">AN5</f>
        <v>4.5</v>
      </c>
      <c r="C3" s="8">
        <f t="shared" ref="C3:C14" si="1">AS5</f>
        <v>5</v>
      </c>
      <c r="D3" s="8">
        <f t="shared" ref="D3:D14" si="2">AX5</f>
        <v>4.5</v>
      </c>
      <c r="E3" s="5">
        <f t="shared" ref="E3:E14" si="3">SUM(B3:D3)</f>
        <v>14</v>
      </c>
      <c r="F3" s="9">
        <f>AVERAGE(B3:D3)</f>
        <v>4.666666666666667</v>
      </c>
      <c r="H3" s="2" t="s">
        <v>3</v>
      </c>
      <c r="I3" s="2">
        <v>3</v>
      </c>
      <c r="AJ3" s="42" t="s">
        <v>4</v>
      </c>
      <c r="AK3" s="37" t="s">
        <v>5</v>
      </c>
      <c r="AL3" s="37"/>
      <c r="AM3" s="37" t="s">
        <v>6</v>
      </c>
      <c r="AN3" s="37" t="s">
        <v>7</v>
      </c>
      <c r="AO3" s="43"/>
      <c r="AP3" s="37" t="s">
        <v>8</v>
      </c>
      <c r="AQ3" s="37"/>
      <c r="AR3" s="37" t="s">
        <v>6</v>
      </c>
      <c r="AS3" s="37" t="s">
        <v>7</v>
      </c>
      <c r="AT3" s="43"/>
      <c r="AU3" s="37" t="s">
        <v>9</v>
      </c>
      <c r="AV3" s="37"/>
      <c r="AW3" s="37" t="s">
        <v>10</v>
      </c>
      <c r="AX3" s="37" t="s">
        <v>7</v>
      </c>
    </row>
    <row r="4" spans="1:50">
      <c r="A4" s="5" t="s">
        <v>15</v>
      </c>
      <c r="B4" s="8">
        <f t="shared" si="0"/>
        <v>5.5</v>
      </c>
      <c r="C4" s="8">
        <f t="shared" si="1"/>
        <v>4.5</v>
      </c>
      <c r="D4" s="8">
        <f t="shared" si="2"/>
        <v>5</v>
      </c>
      <c r="E4" s="5">
        <f t="shared" si="3"/>
        <v>15</v>
      </c>
      <c r="F4" s="9">
        <f t="shared" ref="F4:F14" si="4">AVERAGE(B4:D4)</f>
        <v>5</v>
      </c>
      <c r="H4" s="2" t="s">
        <v>11</v>
      </c>
      <c r="I4" s="18">
        <f>E15^2/36</f>
        <v>798.0625</v>
      </c>
      <c r="AJ4" s="42"/>
      <c r="AK4" s="4" t="s">
        <v>12</v>
      </c>
      <c r="AL4" s="4" t="s">
        <v>13</v>
      </c>
      <c r="AM4" s="37"/>
      <c r="AN4" s="37"/>
      <c r="AO4" s="44"/>
      <c r="AP4" s="4" t="s">
        <v>12</v>
      </c>
      <c r="AQ4" s="4" t="s">
        <v>13</v>
      </c>
      <c r="AR4" s="37"/>
      <c r="AS4" s="37"/>
      <c r="AT4" s="44"/>
      <c r="AU4" s="4" t="s">
        <v>12</v>
      </c>
      <c r="AV4" s="4" t="s">
        <v>13</v>
      </c>
      <c r="AW4" s="37"/>
      <c r="AX4" s="37"/>
    </row>
    <row r="5" spans="1:50">
      <c r="A5" s="5" t="s">
        <v>18</v>
      </c>
      <c r="B5" s="8">
        <f t="shared" si="0"/>
        <v>5</v>
      </c>
      <c r="C5" s="8">
        <f t="shared" si="1"/>
        <v>4.5</v>
      </c>
      <c r="D5" s="8">
        <f t="shared" si="2"/>
        <v>5.5</v>
      </c>
      <c r="E5" s="5">
        <f t="shared" si="3"/>
        <v>15</v>
      </c>
      <c r="F5" s="9">
        <f t="shared" si="4"/>
        <v>5</v>
      </c>
      <c r="H5" s="6" t="s">
        <v>54</v>
      </c>
      <c r="I5" s="7"/>
      <c r="J5" s="7"/>
      <c r="K5" s="7"/>
      <c r="L5" s="7"/>
      <c r="M5" s="7"/>
      <c r="N5" s="7"/>
      <c r="O5" s="7"/>
      <c r="AJ5" s="3" t="s">
        <v>14</v>
      </c>
      <c r="AK5" s="4">
        <v>4</v>
      </c>
      <c r="AL5" s="4">
        <v>5</v>
      </c>
      <c r="AM5" s="4">
        <f t="shared" ref="AM5:AM16" si="5">SUM(AK5:AL5)</f>
        <v>9</v>
      </c>
      <c r="AN5" s="4">
        <f>AVERAGE(AK5:AL5)</f>
        <v>4.5</v>
      </c>
      <c r="AO5" s="44"/>
      <c r="AP5" s="4">
        <v>5</v>
      </c>
      <c r="AQ5" s="4">
        <v>5</v>
      </c>
      <c r="AR5" s="4">
        <f t="shared" ref="AR5:AR16" si="6">SUM(AP5:AQ5)</f>
        <v>10</v>
      </c>
      <c r="AS5" s="4">
        <f>AVERAGE(AP5:AQ5)</f>
        <v>5</v>
      </c>
      <c r="AT5" s="44"/>
      <c r="AU5" s="4">
        <v>5</v>
      </c>
      <c r="AV5" s="4">
        <v>4</v>
      </c>
      <c r="AW5" s="4">
        <f t="shared" ref="AW5:AW16" si="7">SUM(AU5:AV5)</f>
        <v>9</v>
      </c>
      <c r="AX5" s="4">
        <f>AVERAGE(AU5:AV5)</f>
        <v>4.5</v>
      </c>
    </row>
    <row r="6" spans="1:50">
      <c r="A6" s="5" t="s">
        <v>23</v>
      </c>
      <c r="B6" s="8">
        <f t="shared" si="0"/>
        <v>5</v>
      </c>
      <c r="C6" s="8">
        <f t="shared" si="1"/>
        <v>5</v>
      </c>
      <c r="D6" s="8">
        <f t="shared" si="2"/>
        <v>4.5</v>
      </c>
      <c r="E6" s="5">
        <f t="shared" si="3"/>
        <v>14.5</v>
      </c>
      <c r="F6" s="9">
        <f t="shared" si="4"/>
        <v>4.833333333333333</v>
      </c>
      <c r="H6" s="10" t="s">
        <v>24</v>
      </c>
      <c r="I6" s="10" t="s">
        <v>25</v>
      </c>
      <c r="J6" s="10" t="s">
        <v>26</v>
      </c>
      <c r="K6" s="10" t="s">
        <v>27</v>
      </c>
      <c r="L6" s="10" t="s">
        <v>28</v>
      </c>
      <c r="M6" s="10"/>
      <c r="N6" s="10" t="s">
        <v>29</v>
      </c>
      <c r="O6" s="10" t="s">
        <v>30</v>
      </c>
      <c r="AJ6" s="3" t="s">
        <v>15</v>
      </c>
      <c r="AK6" s="4">
        <v>5</v>
      </c>
      <c r="AL6" s="4">
        <v>6</v>
      </c>
      <c r="AM6" s="4">
        <f t="shared" si="5"/>
        <v>11</v>
      </c>
      <c r="AN6" s="4">
        <f t="shared" ref="AN6:AN16" si="8">AVERAGE(AK6:AL6)</f>
        <v>5.5</v>
      </c>
      <c r="AO6" s="44"/>
      <c r="AP6" s="4">
        <v>5</v>
      </c>
      <c r="AQ6" s="4">
        <v>4</v>
      </c>
      <c r="AR6" s="4">
        <f t="shared" si="6"/>
        <v>9</v>
      </c>
      <c r="AS6" s="4">
        <f t="shared" ref="AS6:AS16" si="9">AVERAGE(AP6:AQ6)</f>
        <v>4.5</v>
      </c>
      <c r="AT6" s="44"/>
      <c r="AU6" s="4">
        <v>5</v>
      </c>
      <c r="AV6" s="4">
        <v>5</v>
      </c>
      <c r="AW6" s="4">
        <f t="shared" si="7"/>
        <v>10</v>
      </c>
      <c r="AX6" s="4">
        <f t="shared" ref="AX6:AX16" si="10">AVERAGE(AU6:AV6)</f>
        <v>5</v>
      </c>
    </row>
    <row r="7" spans="1:50" ht="14.4">
      <c r="A7" s="5" t="s">
        <v>31</v>
      </c>
      <c r="B7" s="8">
        <f t="shared" si="0"/>
        <v>5</v>
      </c>
      <c r="C7" s="8">
        <f t="shared" si="1"/>
        <v>4</v>
      </c>
      <c r="D7" s="8">
        <f t="shared" si="2"/>
        <v>5</v>
      </c>
      <c r="E7" s="5">
        <f t="shared" si="3"/>
        <v>14</v>
      </c>
      <c r="F7" s="9">
        <f t="shared" si="4"/>
        <v>4.666666666666667</v>
      </c>
      <c r="H7" s="7" t="s">
        <v>32</v>
      </c>
      <c r="I7" s="11">
        <v>2</v>
      </c>
      <c r="J7" s="12">
        <f>SUMSQ(B15:D15)/12-I4</f>
        <v>1.2916666666666288</v>
      </c>
      <c r="K7" s="12">
        <f t="shared" ref="K7:K12" si="11">J7/I7</f>
        <v>0.64583333333331439</v>
      </c>
      <c r="L7" s="12">
        <f>K7/K$12</f>
        <v>3.3762376237622469</v>
      </c>
      <c r="M7" t="str">
        <f>IF(L7&lt;N7,"tn",IF(L7&lt;O7,"*","**"))</f>
        <v>tn</v>
      </c>
      <c r="N7" s="12">
        <f t="shared" ref="N7:N11" si="12">FINV(0.05,I7,I$12)</f>
        <v>3.4433567793667246</v>
      </c>
      <c r="O7" s="12">
        <f t="shared" ref="O7:O11" si="13">FINV(0.01,I7,I$12)</f>
        <v>5.7190219124822725</v>
      </c>
      <c r="AJ7" s="3" t="s">
        <v>18</v>
      </c>
      <c r="AK7" s="4">
        <v>5</v>
      </c>
      <c r="AL7" s="4">
        <v>5</v>
      </c>
      <c r="AM7" s="4">
        <f t="shared" si="5"/>
        <v>10</v>
      </c>
      <c r="AN7" s="4">
        <f t="shared" si="8"/>
        <v>5</v>
      </c>
      <c r="AO7" s="44"/>
      <c r="AP7" s="4">
        <v>4</v>
      </c>
      <c r="AQ7" s="4">
        <v>5</v>
      </c>
      <c r="AR7" s="4">
        <f t="shared" si="6"/>
        <v>9</v>
      </c>
      <c r="AS7" s="4">
        <f t="shared" si="9"/>
        <v>4.5</v>
      </c>
      <c r="AT7" s="44"/>
      <c r="AU7" s="4">
        <v>6</v>
      </c>
      <c r="AV7" s="4">
        <v>5</v>
      </c>
      <c r="AW7" s="4">
        <f t="shared" si="7"/>
        <v>11</v>
      </c>
      <c r="AX7" s="4">
        <f t="shared" si="10"/>
        <v>5.5</v>
      </c>
    </row>
    <row r="8" spans="1:50" ht="14.4">
      <c r="A8" s="5" t="s">
        <v>33</v>
      </c>
      <c r="B8" s="8">
        <f t="shared" si="0"/>
        <v>4.5</v>
      </c>
      <c r="C8" s="8">
        <f t="shared" si="1"/>
        <v>4.5</v>
      </c>
      <c r="D8" s="8">
        <f t="shared" si="2"/>
        <v>5</v>
      </c>
      <c r="E8" s="5">
        <f t="shared" si="3"/>
        <v>14</v>
      </c>
      <c r="F8" s="9">
        <f t="shared" si="4"/>
        <v>4.666666666666667</v>
      </c>
      <c r="H8" s="7" t="s">
        <v>4</v>
      </c>
      <c r="I8" s="11">
        <f>I1*I2-1</f>
        <v>11</v>
      </c>
      <c r="J8" s="12">
        <f>SUMSQ(E3:E14)/3-I4</f>
        <v>1.6875</v>
      </c>
      <c r="K8" s="12">
        <f t="shared" si="11"/>
        <v>0.15340909090909091</v>
      </c>
      <c r="L8" s="12">
        <f>K8/K$12</f>
        <v>0.80198019801979481</v>
      </c>
      <c r="M8" t="str">
        <f>IF(L8&lt;N8,"tn",IF(L8&lt;O8,"*","**"))</f>
        <v>tn</v>
      </c>
      <c r="N8" s="12">
        <f t="shared" si="12"/>
        <v>2.2585183566229916</v>
      </c>
      <c r="O8" s="12">
        <f t="shared" si="13"/>
        <v>3.1837421959607717</v>
      </c>
      <c r="AJ8" s="3" t="s">
        <v>23</v>
      </c>
      <c r="AK8" s="4">
        <v>5</v>
      </c>
      <c r="AL8" s="4">
        <v>5</v>
      </c>
      <c r="AM8" s="4">
        <f t="shared" si="5"/>
        <v>10</v>
      </c>
      <c r="AN8" s="4">
        <f t="shared" si="8"/>
        <v>5</v>
      </c>
      <c r="AO8" s="44"/>
      <c r="AP8" s="4">
        <v>5</v>
      </c>
      <c r="AQ8" s="4">
        <v>5</v>
      </c>
      <c r="AR8" s="4">
        <f t="shared" si="6"/>
        <v>10</v>
      </c>
      <c r="AS8" s="4">
        <f t="shared" si="9"/>
        <v>5</v>
      </c>
      <c r="AT8" s="44"/>
      <c r="AU8" s="4">
        <v>5</v>
      </c>
      <c r="AV8" s="4">
        <v>4</v>
      </c>
      <c r="AW8" s="4">
        <f t="shared" si="7"/>
        <v>9</v>
      </c>
      <c r="AX8" s="4">
        <f t="shared" si="10"/>
        <v>4.5</v>
      </c>
    </row>
    <row r="9" spans="1:50" ht="14.4">
      <c r="A9" s="5" t="s">
        <v>34</v>
      </c>
      <c r="B9" s="8">
        <f t="shared" si="0"/>
        <v>4.5</v>
      </c>
      <c r="C9" s="8">
        <f t="shared" si="1"/>
        <v>4</v>
      </c>
      <c r="D9" s="8">
        <f t="shared" si="2"/>
        <v>6</v>
      </c>
      <c r="E9" s="5">
        <f t="shared" si="3"/>
        <v>14.5</v>
      </c>
      <c r="F9" s="9">
        <f t="shared" si="4"/>
        <v>4.833333333333333</v>
      </c>
      <c r="H9" s="7" t="s">
        <v>35</v>
      </c>
      <c r="I9" s="11">
        <f>I1-1</f>
        <v>3</v>
      </c>
      <c r="J9" s="12">
        <f>SUMSQ(E20:E23)/9-I4</f>
        <v>0.85416666666662877</v>
      </c>
      <c r="K9" s="12">
        <f t="shared" si="11"/>
        <v>0.28472222222220961</v>
      </c>
      <c r="L9" s="12">
        <f t="shared" ref="L9:L11" si="14">K9/K$12</f>
        <v>1.4884488448844091</v>
      </c>
      <c r="M9" t="str">
        <f>IF(L9&lt;N9,"tn",IF(L9&lt;O9,"*","**"))</f>
        <v>tn</v>
      </c>
      <c r="N9" s="12">
        <f t="shared" si="12"/>
        <v>3.0491249886524128</v>
      </c>
      <c r="O9" s="12">
        <f t="shared" si="13"/>
        <v>4.8166057778160596</v>
      </c>
      <c r="AJ9" s="3" t="s">
        <v>31</v>
      </c>
      <c r="AK9" s="4">
        <v>5</v>
      </c>
      <c r="AL9" s="4">
        <v>5</v>
      </c>
      <c r="AM9" s="4">
        <f t="shared" si="5"/>
        <v>10</v>
      </c>
      <c r="AN9" s="4">
        <f t="shared" si="8"/>
        <v>5</v>
      </c>
      <c r="AO9" s="44"/>
      <c r="AP9" s="4">
        <v>4</v>
      </c>
      <c r="AQ9" s="4">
        <v>4</v>
      </c>
      <c r="AR9" s="4">
        <f t="shared" si="6"/>
        <v>8</v>
      </c>
      <c r="AS9" s="4">
        <f t="shared" si="9"/>
        <v>4</v>
      </c>
      <c r="AT9" s="44"/>
      <c r="AU9" s="4">
        <v>5</v>
      </c>
      <c r="AV9" s="4">
        <v>5</v>
      </c>
      <c r="AW9" s="4">
        <f t="shared" si="7"/>
        <v>10</v>
      </c>
      <c r="AX9" s="4">
        <f t="shared" si="10"/>
        <v>5</v>
      </c>
    </row>
    <row r="10" spans="1:50" ht="14.4">
      <c r="A10" s="5" t="s">
        <v>36</v>
      </c>
      <c r="B10" s="8">
        <f t="shared" si="0"/>
        <v>4.5</v>
      </c>
      <c r="C10" s="8">
        <f t="shared" si="1"/>
        <v>4</v>
      </c>
      <c r="D10" s="8">
        <f t="shared" si="2"/>
        <v>4.5</v>
      </c>
      <c r="E10" s="5">
        <f t="shared" si="3"/>
        <v>13</v>
      </c>
      <c r="F10" s="9">
        <f t="shared" si="4"/>
        <v>4.333333333333333</v>
      </c>
      <c r="H10" s="7" t="s">
        <v>37</v>
      </c>
      <c r="I10" s="11">
        <f>I2-1</f>
        <v>2</v>
      </c>
      <c r="J10" s="12">
        <f>SUMSQ(B24:D24)/12-I4</f>
        <v>0.5</v>
      </c>
      <c r="K10" s="12">
        <f t="shared" si="11"/>
        <v>0.25</v>
      </c>
      <c r="L10" s="12">
        <f t="shared" si="14"/>
        <v>1.3069306930692952</v>
      </c>
      <c r="M10" t="str">
        <f>IF(L10&lt;N10,"tn",IF(L10&lt;O10,"*","**"))</f>
        <v>tn</v>
      </c>
      <c r="N10" s="12">
        <f t="shared" si="12"/>
        <v>3.4433567793667246</v>
      </c>
      <c r="O10" s="12">
        <f t="shared" si="13"/>
        <v>5.7190219124822725</v>
      </c>
      <c r="AJ10" s="3" t="s">
        <v>33</v>
      </c>
      <c r="AK10" s="4">
        <v>4</v>
      </c>
      <c r="AL10" s="4">
        <v>5</v>
      </c>
      <c r="AM10" s="4">
        <f t="shared" si="5"/>
        <v>9</v>
      </c>
      <c r="AN10" s="4">
        <f t="shared" si="8"/>
        <v>4.5</v>
      </c>
      <c r="AO10" s="44"/>
      <c r="AP10" s="4">
        <v>5</v>
      </c>
      <c r="AQ10" s="4">
        <v>4</v>
      </c>
      <c r="AR10" s="4">
        <f t="shared" si="6"/>
        <v>9</v>
      </c>
      <c r="AS10" s="4">
        <f t="shared" si="9"/>
        <v>4.5</v>
      </c>
      <c r="AT10" s="44"/>
      <c r="AU10" s="4">
        <v>5</v>
      </c>
      <c r="AV10" s="4">
        <v>5</v>
      </c>
      <c r="AW10" s="4">
        <f t="shared" si="7"/>
        <v>10</v>
      </c>
      <c r="AX10" s="4">
        <f t="shared" si="10"/>
        <v>5</v>
      </c>
    </row>
    <row r="11" spans="1:50" ht="14.4">
      <c r="A11" s="5" t="s">
        <v>38</v>
      </c>
      <c r="B11" s="8">
        <f t="shared" si="0"/>
        <v>4</v>
      </c>
      <c r="C11" s="8">
        <f t="shared" si="1"/>
        <v>4.5</v>
      </c>
      <c r="D11" s="8">
        <f t="shared" si="2"/>
        <v>4.5</v>
      </c>
      <c r="E11" s="5">
        <f t="shared" si="3"/>
        <v>13</v>
      </c>
      <c r="F11" s="9">
        <f t="shared" si="4"/>
        <v>4.333333333333333</v>
      </c>
      <c r="H11" s="7" t="s">
        <v>39</v>
      </c>
      <c r="I11" s="11">
        <f>I9*I10</f>
        <v>6</v>
      </c>
      <c r="J11" s="12">
        <f>J8-J9-J10</f>
        <v>0.33333333333337123</v>
      </c>
      <c r="K11" s="12">
        <f t="shared" si="11"/>
        <v>5.5555555555561874E-2</v>
      </c>
      <c r="L11" s="12">
        <f t="shared" si="14"/>
        <v>0.29042904290432087</v>
      </c>
      <c r="M11" t="str">
        <f>IF(L11&lt;N11,"tn",IF(L11&lt;O11,"*","**"))</f>
        <v>tn</v>
      </c>
      <c r="N11" s="12">
        <f t="shared" si="12"/>
        <v>2.5490614138436585</v>
      </c>
      <c r="O11" s="12">
        <f t="shared" si="13"/>
        <v>3.7583014350037565</v>
      </c>
      <c r="AJ11" s="3" t="s">
        <v>34</v>
      </c>
      <c r="AK11" s="4">
        <v>4</v>
      </c>
      <c r="AL11" s="4">
        <v>5</v>
      </c>
      <c r="AM11" s="4">
        <f t="shared" si="5"/>
        <v>9</v>
      </c>
      <c r="AN11" s="4">
        <f t="shared" si="8"/>
        <v>4.5</v>
      </c>
      <c r="AO11" s="44"/>
      <c r="AP11" s="4">
        <v>4</v>
      </c>
      <c r="AQ11" s="4">
        <v>4</v>
      </c>
      <c r="AR11" s="4">
        <f t="shared" si="6"/>
        <v>8</v>
      </c>
      <c r="AS11" s="4">
        <f t="shared" si="9"/>
        <v>4</v>
      </c>
      <c r="AT11" s="44"/>
      <c r="AU11" s="4">
        <v>6</v>
      </c>
      <c r="AV11" s="4">
        <v>6</v>
      </c>
      <c r="AW11" s="4">
        <f t="shared" si="7"/>
        <v>12</v>
      </c>
      <c r="AX11" s="4">
        <f t="shared" si="10"/>
        <v>6</v>
      </c>
    </row>
    <row r="12" spans="1:50">
      <c r="A12" s="5" t="s">
        <v>40</v>
      </c>
      <c r="B12" s="8">
        <f t="shared" si="0"/>
        <v>4.5</v>
      </c>
      <c r="C12" s="8">
        <f t="shared" si="1"/>
        <v>5</v>
      </c>
      <c r="D12" s="8">
        <f t="shared" si="2"/>
        <v>5</v>
      </c>
      <c r="E12" s="5">
        <f t="shared" si="3"/>
        <v>14.5</v>
      </c>
      <c r="F12" s="9">
        <f t="shared" si="4"/>
        <v>4.833333333333333</v>
      </c>
      <c r="H12" s="7" t="s">
        <v>41</v>
      </c>
      <c r="I12" s="11">
        <f>I13-I7-I8</f>
        <v>22</v>
      </c>
      <c r="J12" s="12">
        <f>J13-J7-J8</f>
        <v>4.2083333333333712</v>
      </c>
      <c r="K12" s="12">
        <f t="shared" si="11"/>
        <v>0.19128787878788051</v>
      </c>
      <c r="L12" s="12"/>
      <c r="M12" s="7"/>
      <c r="N12" s="7"/>
      <c r="O12" s="7"/>
      <c r="AJ12" s="3" t="s">
        <v>36</v>
      </c>
      <c r="AK12" s="4">
        <v>5</v>
      </c>
      <c r="AL12" s="4">
        <v>4</v>
      </c>
      <c r="AM12" s="4">
        <f t="shared" si="5"/>
        <v>9</v>
      </c>
      <c r="AN12" s="4">
        <f t="shared" si="8"/>
        <v>4.5</v>
      </c>
      <c r="AO12" s="44"/>
      <c r="AP12" s="4">
        <v>4</v>
      </c>
      <c r="AQ12" s="4">
        <v>4</v>
      </c>
      <c r="AR12" s="4">
        <f t="shared" si="6"/>
        <v>8</v>
      </c>
      <c r="AS12" s="4">
        <f t="shared" si="9"/>
        <v>4</v>
      </c>
      <c r="AT12" s="44"/>
      <c r="AU12" s="4">
        <v>4</v>
      </c>
      <c r="AV12" s="4">
        <v>5</v>
      </c>
      <c r="AW12" s="4">
        <f t="shared" si="7"/>
        <v>9</v>
      </c>
      <c r="AX12" s="4">
        <f t="shared" si="10"/>
        <v>4.5</v>
      </c>
    </row>
    <row r="13" spans="1:50">
      <c r="A13" s="5" t="s">
        <v>42</v>
      </c>
      <c r="B13" s="8">
        <f t="shared" si="0"/>
        <v>4.5</v>
      </c>
      <c r="C13" s="8">
        <f t="shared" si="1"/>
        <v>4.5</v>
      </c>
      <c r="D13" s="8">
        <f t="shared" si="2"/>
        <v>5.5</v>
      </c>
      <c r="E13" s="5">
        <f t="shared" si="3"/>
        <v>14.5</v>
      </c>
      <c r="F13" s="9">
        <f t="shared" si="4"/>
        <v>4.833333333333333</v>
      </c>
      <c r="H13" s="13" t="s">
        <v>43</v>
      </c>
      <c r="I13" s="14">
        <f>4*3*3-1</f>
        <v>35</v>
      </c>
      <c r="J13" s="15">
        <f>SUMSQ(B3:D14)-I4</f>
        <v>7.1875</v>
      </c>
      <c r="K13" s="13"/>
      <c r="L13" s="13"/>
      <c r="M13" s="13"/>
      <c r="N13" s="13"/>
      <c r="O13" s="13"/>
      <c r="AJ13" s="3" t="s">
        <v>38</v>
      </c>
      <c r="AK13" s="4">
        <v>4</v>
      </c>
      <c r="AL13" s="4">
        <v>4</v>
      </c>
      <c r="AM13" s="4">
        <f t="shared" si="5"/>
        <v>8</v>
      </c>
      <c r="AN13" s="4">
        <f t="shared" si="8"/>
        <v>4</v>
      </c>
      <c r="AO13" s="44"/>
      <c r="AP13" s="4">
        <v>4</v>
      </c>
      <c r="AQ13" s="4">
        <v>5</v>
      </c>
      <c r="AR13" s="4">
        <f t="shared" si="6"/>
        <v>9</v>
      </c>
      <c r="AS13" s="4">
        <f t="shared" si="9"/>
        <v>4.5</v>
      </c>
      <c r="AT13" s="44"/>
      <c r="AU13" s="4">
        <v>5</v>
      </c>
      <c r="AV13" s="4">
        <v>4</v>
      </c>
      <c r="AW13" s="4">
        <f t="shared" si="7"/>
        <v>9</v>
      </c>
      <c r="AX13" s="4">
        <f t="shared" si="10"/>
        <v>4.5</v>
      </c>
    </row>
    <row r="14" spans="1:50">
      <c r="A14" s="5" t="s">
        <v>44</v>
      </c>
      <c r="B14" s="8">
        <f t="shared" si="0"/>
        <v>4.5</v>
      </c>
      <c r="C14" s="8">
        <f t="shared" si="1"/>
        <v>4.5</v>
      </c>
      <c r="D14" s="8">
        <f t="shared" si="2"/>
        <v>4.5</v>
      </c>
      <c r="E14" s="5">
        <f t="shared" si="3"/>
        <v>13.5</v>
      </c>
      <c r="F14" s="9">
        <f t="shared" si="4"/>
        <v>4.5</v>
      </c>
      <c r="AJ14" s="3" t="s">
        <v>40</v>
      </c>
      <c r="AK14" s="4">
        <v>4</v>
      </c>
      <c r="AL14" s="4">
        <v>5</v>
      </c>
      <c r="AM14" s="4">
        <f t="shared" si="5"/>
        <v>9</v>
      </c>
      <c r="AN14" s="4">
        <f t="shared" si="8"/>
        <v>4.5</v>
      </c>
      <c r="AO14" s="44"/>
      <c r="AP14" s="4">
        <v>6</v>
      </c>
      <c r="AQ14" s="4">
        <v>4</v>
      </c>
      <c r="AR14" s="4">
        <f t="shared" si="6"/>
        <v>10</v>
      </c>
      <c r="AS14" s="4">
        <f t="shared" si="9"/>
        <v>5</v>
      </c>
      <c r="AT14" s="44"/>
      <c r="AU14" s="4">
        <v>5</v>
      </c>
      <c r="AV14" s="4">
        <v>5</v>
      </c>
      <c r="AW14" s="4">
        <f t="shared" si="7"/>
        <v>10</v>
      </c>
      <c r="AX14" s="4">
        <f t="shared" si="10"/>
        <v>5</v>
      </c>
    </row>
    <row r="15" spans="1:50">
      <c r="A15" s="5" t="s">
        <v>43</v>
      </c>
      <c r="B15" s="5">
        <f>SUM(B3:B14)</f>
        <v>56</v>
      </c>
      <c r="C15" s="5">
        <f>SUM(C3:C14)</f>
        <v>54</v>
      </c>
      <c r="D15" s="5">
        <f>SUM(D3:D14)</f>
        <v>59.5</v>
      </c>
      <c r="E15" s="17">
        <f>SUM(E3:E14)</f>
        <v>169.5</v>
      </c>
      <c r="F15" s="5"/>
      <c r="AJ15" s="3" t="s">
        <v>42</v>
      </c>
      <c r="AK15" s="4">
        <v>4</v>
      </c>
      <c r="AL15" s="4">
        <v>5</v>
      </c>
      <c r="AM15" s="4">
        <f t="shared" si="5"/>
        <v>9</v>
      </c>
      <c r="AN15" s="4">
        <f t="shared" si="8"/>
        <v>4.5</v>
      </c>
      <c r="AO15" s="44"/>
      <c r="AP15" s="4">
        <v>4</v>
      </c>
      <c r="AQ15" s="4">
        <v>5</v>
      </c>
      <c r="AR15" s="4">
        <f t="shared" si="6"/>
        <v>9</v>
      </c>
      <c r="AS15" s="4">
        <f t="shared" si="9"/>
        <v>4.5</v>
      </c>
      <c r="AT15" s="44"/>
      <c r="AU15" s="4">
        <v>5</v>
      </c>
      <c r="AV15" s="4">
        <v>6</v>
      </c>
      <c r="AW15" s="4">
        <f t="shared" si="7"/>
        <v>11</v>
      </c>
      <c r="AX15" s="4">
        <f t="shared" si="10"/>
        <v>5.5</v>
      </c>
    </row>
    <row r="16" spans="1:50">
      <c r="AJ16" s="3" t="s">
        <v>44</v>
      </c>
      <c r="AK16" s="4">
        <v>4</v>
      </c>
      <c r="AL16" s="4">
        <v>5</v>
      </c>
      <c r="AM16" s="4">
        <f t="shared" si="5"/>
        <v>9</v>
      </c>
      <c r="AN16" s="4">
        <f t="shared" si="8"/>
        <v>4.5</v>
      </c>
      <c r="AO16" s="45"/>
      <c r="AP16" s="4">
        <v>5</v>
      </c>
      <c r="AQ16" s="4">
        <v>4</v>
      </c>
      <c r="AR16" s="4">
        <f t="shared" si="6"/>
        <v>9</v>
      </c>
      <c r="AS16" s="4">
        <f t="shared" si="9"/>
        <v>4.5</v>
      </c>
      <c r="AT16" s="45"/>
      <c r="AU16" s="4">
        <v>4</v>
      </c>
      <c r="AV16" s="4">
        <v>5</v>
      </c>
      <c r="AW16" s="4">
        <f t="shared" si="7"/>
        <v>9</v>
      </c>
      <c r="AX16" s="4">
        <f t="shared" si="10"/>
        <v>4.5</v>
      </c>
    </row>
    <row r="17" spans="1:7">
      <c r="A17" s="7" t="s">
        <v>45</v>
      </c>
      <c r="B17" s="7"/>
      <c r="C17" s="7"/>
      <c r="D17" s="7"/>
      <c r="E17" s="7"/>
      <c r="F17" s="7"/>
    </row>
    <row r="18" spans="1:7">
      <c r="A18" s="42" t="s">
        <v>35</v>
      </c>
      <c r="B18" s="39" t="s">
        <v>37</v>
      </c>
      <c r="C18" s="40"/>
      <c r="D18" s="41"/>
      <c r="E18" s="46" t="s">
        <v>6</v>
      </c>
      <c r="F18" s="46" t="s">
        <v>46</v>
      </c>
    </row>
    <row r="19" spans="1:7">
      <c r="A19" s="42"/>
      <c r="B19" s="5" t="s">
        <v>47</v>
      </c>
      <c r="C19" s="5" t="s">
        <v>48</v>
      </c>
      <c r="D19" s="5" t="s">
        <v>49</v>
      </c>
      <c r="E19" s="47"/>
      <c r="F19" s="47"/>
    </row>
    <row r="20" spans="1:7">
      <c r="A20" s="5" t="s">
        <v>50</v>
      </c>
      <c r="B20" s="9">
        <f>E3</f>
        <v>14</v>
      </c>
      <c r="C20" s="9">
        <f>E7</f>
        <v>14</v>
      </c>
      <c r="D20" s="9">
        <f>E11</f>
        <v>13</v>
      </c>
      <c r="E20" s="9">
        <f t="shared" ref="E20:E24" si="15">SUM(B20:D20)</f>
        <v>41</v>
      </c>
      <c r="F20" s="25">
        <f t="shared" ref="F20:F23" si="16">E20/9</f>
        <v>4.5555555555555554</v>
      </c>
    </row>
    <row r="21" spans="1:7">
      <c r="A21" s="5" t="s">
        <v>51</v>
      </c>
      <c r="B21" s="9">
        <f>E4</f>
        <v>15</v>
      </c>
      <c r="C21" s="9">
        <f>E8</f>
        <v>14</v>
      </c>
      <c r="D21" s="9">
        <f>E12</f>
        <v>14.5</v>
      </c>
      <c r="E21" s="9">
        <f t="shared" si="15"/>
        <v>43.5</v>
      </c>
      <c r="F21" s="25">
        <f t="shared" si="16"/>
        <v>4.833333333333333</v>
      </c>
    </row>
    <row r="22" spans="1:7">
      <c r="A22" s="8" t="s">
        <v>52</v>
      </c>
      <c r="B22" s="16">
        <f>E5</f>
        <v>15</v>
      </c>
      <c r="C22" s="16">
        <f>E9</f>
        <v>14.5</v>
      </c>
      <c r="D22" s="16">
        <f>E13</f>
        <v>14.5</v>
      </c>
      <c r="E22" s="9">
        <f t="shared" si="15"/>
        <v>44</v>
      </c>
      <c r="F22" s="25">
        <f t="shared" si="16"/>
        <v>4.8888888888888893</v>
      </c>
    </row>
    <row r="23" spans="1:7">
      <c r="A23" s="8" t="s">
        <v>53</v>
      </c>
      <c r="B23" s="16">
        <f>E6</f>
        <v>14.5</v>
      </c>
      <c r="C23" s="16">
        <f>E10</f>
        <v>13</v>
      </c>
      <c r="D23" s="16">
        <f>E14</f>
        <v>13.5</v>
      </c>
      <c r="E23" s="9">
        <f t="shared" si="15"/>
        <v>41</v>
      </c>
      <c r="F23" s="25">
        <f t="shared" si="16"/>
        <v>4.5555555555555554</v>
      </c>
    </row>
    <row r="24" spans="1:7">
      <c r="A24" s="5" t="s">
        <v>6</v>
      </c>
      <c r="B24" s="9">
        <f>SUM(B20:B23)</f>
        <v>58.5</v>
      </c>
      <c r="C24" s="9">
        <f>SUM(C20:C23)</f>
        <v>55.5</v>
      </c>
      <c r="D24" s="9">
        <f>SUM(D20:D23)</f>
        <v>55.5</v>
      </c>
      <c r="E24" s="9">
        <f t="shared" si="15"/>
        <v>169.5</v>
      </c>
      <c r="F24" s="9"/>
    </row>
    <row r="25" spans="1:7">
      <c r="A25" s="5" t="s">
        <v>46</v>
      </c>
      <c r="B25" s="9">
        <f>B24/12</f>
        <v>4.875</v>
      </c>
      <c r="C25" s="9">
        <f>C24/12</f>
        <v>4.625</v>
      </c>
      <c r="D25" s="9">
        <f>D24/12</f>
        <v>4.625</v>
      </c>
      <c r="E25" s="9"/>
      <c r="F25" s="9"/>
      <c r="G25" s="7"/>
    </row>
  </sheetData>
  <mergeCells count="20">
    <mergeCell ref="AW3:AW4"/>
    <mergeCell ref="AX3:AX4"/>
    <mergeCell ref="A1:A2"/>
    <mergeCell ref="A18:A19"/>
    <mergeCell ref="E1:E2"/>
    <mergeCell ref="E18:E19"/>
    <mergeCell ref="F1:F2"/>
    <mergeCell ref="F18:F19"/>
    <mergeCell ref="AK3:AL3"/>
    <mergeCell ref="AP3:AQ3"/>
    <mergeCell ref="AU3:AV3"/>
    <mergeCell ref="B1:D1"/>
    <mergeCell ref="B18:D18"/>
    <mergeCell ref="AJ3:AJ4"/>
    <mergeCell ref="AM3:AM4"/>
    <mergeCell ref="AN3:AN4"/>
    <mergeCell ref="AO3:AO16"/>
    <mergeCell ref="AR3:AR4"/>
    <mergeCell ref="AS3:AS4"/>
    <mergeCell ref="AT3:AT1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X25"/>
  <sheetViews>
    <sheetView tabSelected="1" zoomScale="80" zoomScaleNormal="80" workbookViewId="0">
      <selection activeCell="Q20" sqref="Q20:W25"/>
    </sheetView>
  </sheetViews>
  <sheetFormatPr defaultColWidth="9" defaultRowHeight="13.8"/>
  <cols>
    <col min="1" max="1" width="11" style="2" customWidth="1"/>
    <col min="2" max="6" width="9" style="2"/>
    <col min="7" max="7" width="2" style="2" customWidth="1"/>
    <col min="8" max="8" width="11.88671875" style="2" customWidth="1"/>
    <col min="9" max="12" width="9" style="2"/>
    <col min="13" max="13" width="5" style="2" bestFit="1" customWidth="1"/>
    <col min="14" max="15" width="9" style="2"/>
    <col min="16" max="16" width="1.88671875" style="2" customWidth="1"/>
    <col min="17" max="17" width="11.5546875" style="2" customWidth="1"/>
    <col min="18" max="21" width="10.109375" style="2" customWidth="1"/>
    <col min="22" max="22" width="7.44140625" style="2" bestFit="1" customWidth="1"/>
    <col min="23" max="26" width="10.109375" style="2" customWidth="1"/>
    <col min="27" max="27" width="4.109375" style="2" customWidth="1"/>
    <col min="28" max="29" width="10.109375" style="2" customWidth="1"/>
    <col min="30" max="16384" width="9" style="2"/>
  </cols>
  <sheetData>
    <row r="1" spans="1:50">
      <c r="A1" s="42" t="s">
        <v>4</v>
      </c>
      <c r="B1" s="38" t="s">
        <v>16</v>
      </c>
      <c r="C1" s="38"/>
      <c r="D1" s="38"/>
      <c r="E1" s="46" t="s">
        <v>6</v>
      </c>
      <c r="F1" s="46" t="s">
        <v>17</v>
      </c>
      <c r="H1" s="2" t="s">
        <v>0</v>
      </c>
      <c r="I1" s="2">
        <v>4</v>
      </c>
    </row>
    <row r="2" spans="1:50">
      <c r="A2" s="42"/>
      <c r="B2" s="5" t="s">
        <v>19</v>
      </c>
      <c r="C2" s="5" t="s">
        <v>20</v>
      </c>
      <c r="D2" s="5" t="s">
        <v>21</v>
      </c>
      <c r="E2" s="47"/>
      <c r="F2" s="47"/>
      <c r="H2" s="2" t="s">
        <v>1</v>
      </c>
      <c r="I2" s="2">
        <v>3</v>
      </c>
      <c r="AJ2" s="1" t="s">
        <v>2</v>
      </c>
    </row>
    <row r="3" spans="1:50">
      <c r="A3" s="5" t="s">
        <v>14</v>
      </c>
      <c r="B3" s="8">
        <f t="shared" ref="B3:B14" si="0">AN5</f>
        <v>6</v>
      </c>
      <c r="C3" s="8">
        <f t="shared" ref="C3:C14" si="1">AS5</f>
        <v>6.5</v>
      </c>
      <c r="D3" s="8">
        <f t="shared" ref="D3:D14" si="2">AX5</f>
        <v>6.5</v>
      </c>
      <c r="E3" s="5">
        <f>SUM(B3:D3)</f>
        <v>19</v>
      </c>
      <c r="F3" s="9">
        <f>AVERAGE(B3:D3)</f>
        <v>6.333333333333333</v>
      </c>
      <c r="H3" s="2" t="s">
        <v>3</v>
      </c>
      <c r="I3" s="2">
        <v>3</v>
      </c>
      <c r="AJ3" s="42" t="s">
        <v>4</v>
      </c>
      <c r="AK3" s="37" t="s">
        <v>5</v>
      </c>
      <c r="AL3" s="37"/>
      <c r="AM3" s="37" t="s">
        <v>6</v>
      </c>
      <c r="AN3" s="37" t="s">
        <v>7</v>
      </c>
      <c r="AO3" s="43"/>
      <c r="AP3" s="37" t="s">
        <v>8</v>
      </c>
      <c r="AQ3" s="37"/>
      <c r="AR3" s="37" t="s">
        <v>6</v>
      </c>
      <c r="AS3" s="37" t="s">
        <v>7</v>
      </c>
      <c r="AT3" s="43"/>
      <c r="AU3" s="37" t="s">
        <v>9</v>
      </c>
      <c r="AV3" s="37"/>
      <c r="AW3" s="37" t="s">
        <v>10</v>
      </c>
      <c r="AX3" s="37" t="s">
        <v>7</v>
      </c>
    </row>
    <row r="4" spans="1:50">
      <c r="A4" s="5" t="s">
        <v>15</v>
      </c>
      <c r="B4" s="8">
        <f t="shared" si="0"/>
        <v>7</v>
      </c>
      <c r="C4" s="8">
        <f t="shared" si="1"/>
        <v>6</v>
      </c>
      <c r="D4" s="8">
        <f t="shared" si="2"/>
        <v>6.5</v>
      </c>
      <c r="E4" s="5">
        <f t="shared" ref="E4:E14" si="3">SUM(B4:D4)</f>
        <v>19.5</v>
      </c>
      <c r="F4" s="9">
        <f t="shared" ref="F4:F14" si="4">AVERAGE(B4:D4)</f>
        <v>6.5</v>
      </c>
      <c r="H4" s="2" t="s">
        <v>11</v>
      </c>
      <c r="I4" s="18">
        <f>E15^2/36</f>
        <v>1437.6736111111111</v>
      </c>
      <c r="AJ4" s="42"/>
      <c r="AK4" s="4" t="s">
        <v>12</v>
      </c>
      <c r="AL4" s="4" t="s">
        <v>13</v>
      </c>
      <c r="AM4" s="37"/>
      <c r="AN4" s="37"/>
      <c r="AO4" s="44"/>
      <c r="AP4" s="4" t="s">
        <v>12</v>
      </c>
      <c r="AQ4" s="4" t="s">
        <v>13</v>
      </c>
      <c r="AR4" s="37"/>
      <c r="AS4" s="37"/>
      <c r="AT4" s="44"/>
      <c r="AU4" s="4" t="s">
        <v>12</v>
      </c>
      <c r="AV4" s="4" t="s">
        <v>13</v>
      </c>
      <c r="AW4" s="37"/>
      <c r="AX4" s="37"/>
    </row>
    <row r="5" spans="1:50">
      <c r="A5" s="5" t="s">
        <v>18</v>
      </c>
      <c r="B5" s="8">
        <f t="shared" si="0"/>
        <v>6.5</v>
      </c>
      <c r="C5" s="8">
        <f t="shared" si="1"/>
        <v>6</v>
      </c>
      <c r="D5" s="8">
        <f t="shared" si="2"/>
        <v>7.5</v>
      </c>
      <c r="E5" s="5">
        <f t="shared" si="3"/>
        <v>20</v>
      </c>
      <c r="F5" s="9">
        <f t="shared" si="4"/>
        <v>6.666666666666667</v>
      </c>
      <c r="H5" s="6" t="s">
        <v>55</v>
      </c>
      <c r="I5" s="7"/>
      <c r="J5" s="7"/>
      <c r="K5" s="7"/>
      <c r="L5" s="7"/>
      <c r="M5" s="7"/>
      <c r="N5" s="7"/>
      <c r="O5" s="7"/>
      <c r="AJ5" s="3" t="s">
        <v>14</v>
      </c>
      <c r="AK5" s="4">
        <v>6</v>
      </c>
      <c r="AL5" s="4">
        <v>6</v>
      </c>
      <c r="AM5" s="4">
        <f>SUM(AK5:AL5)</f>
        <v>12</v>
      </c>
      <c r="AN5" s="4">
        <f>AVERAGE(AK5:AL5)</f>
        <v>6</v>
      </c>
      <c r="AO5" s="44"/>
      <c r="AP5" s="4">
        <v>7</v>
      </c>
      <c r="AQ5" s="4">
        <v>6</v>
      </c>
      <c r="AR5" s="4">
        <f>SUM(AP5:AQ5)</f>
        <v>13</v>
      </c>
      <c r="AS5" s="4">
        <f>AVERAGE(AP5:AQ5)</f>
        <v>6.5</v>
      </c>
      <c r="AT5" s="44"/>
      <c r="AU5" s="4">
        <v>7</v>
      </c>
      <c r="AV5" s="4">
        <v>6</v>
      </c>
      <c r="AW5" s="4">
        <f>SUM(AU5:AV5)</f>
        <v>13</v>
      </c>
      <c r="AX5" s="4">
        <f>AVERAGE(AU5:AV5)</f>
        <v>6.5</v>
      </c>
    </row>
    <row r="6" spans="1:50">
      <c r="A6" s="5" t="s">
        <v>23</v>
      </c>
      <c r="B6" s="8">
        <f t="shared" si="0"/>
        <v>6.5</v>
      </c>
      <c r="C6" s="8">
        <f t="shared" si="1"/>
        <v>6.5</v>
      </c>
      <c r="D6" s="8">
        <f t="shared" si="2"/>
        <v>6</v>
      </c>
      <c r="E6" s="5">
        <f t="shared" si="3"/>
        <v>19</v>
      </c>
      <c r="F6" s="9">
        <f t="shared" si="4"/>
        <v>6.333333333333333</v>
      </c>
      <c r="H6" s="10" t="s">
        <v>24</v>
      </c>
      <c r="I6" s="10" t="s">
        <v>25</v>
      </c>
      <c r="J6" s="10" t="s">
        <v>26</v>
      </c>
      <c r="K6" s="10" t="s">
        <v>27</v>
      </c>
      <c r="L6" s="10" t="s">
        <v>28</v>
      </c>
      <c r="M6" s="10"/>
      <c r="N6" s="10" t="s">
        <v>29</v>
      </c>
      <c r="O6" s="10" t="s">
        <v>30</v>
      </c>
      <c r="AJ6" s="3" t="s">
        <v>15</v>
      </c>
      <c r="AK6" s="4">
        <v>7</v>
      </c>
      <c r="AL6" s="4">
        <v>7</v>
      </c>
      <c r="AM6" s="4">
        <f t="shared" ref="AM6:AM16" si="5">SUM(AK6:AL6)</f>
        <v>14</v>
      </c>
      <c r="AN6" s="4">
        <f t="shared" ref="AN6:AN16" si="6">AVERAGE(AK6:AL6)</f>
        <v>7</v>
      </c>
      <c r="AO6" s="44"/>
      <c r="AP6" s="4">
        <v>6</v>
      </c>
      <c r="AQ6" s="4">
        <v>6</v>
      </c>
      <c r="AR6" s="4">
        <f t="shared" ref="AR6:AR16" si="7">SUM(AP6:AQ6)</f>
        <v>12</v>
      </c>
      <c r="AS6" s="4">
        <f t="shared" ref="AS6:AS16" si="8">AVERAGE(AP6:AQ6)</f>
        <v>6</v>
      </c>
      <c r="AT6" s="44"/>
      <c r="AU6" s="4">
        <v>6</v>
      </c>
      <c r="AV6" s="4">
        <v>7</v>
      </c>
      <c r="AW6" s="4">
        <f t="shared" ref="AW6:AW16" si="9">SUM(AU6:AV6)</f>
        <v>13</v>
      </c>
      <c r="AX6" s="4">
        <f t="shared" ref="AX6:AX16" si="10">AVERAGE(AU6:AV6)</f>
        <v>6.5</v>
      </c>
    </row>
    <row r="7" spans="1:50" ht="14.4">
      <c r="A7" s="5" t="s">
        <v>31</v>
      </c>
      <c r="B7" s="8">
        <f t="shared" si="0"/>
        <v>6</v>
      </c>
      <c r="C7" s="8">
        <f t="shared" si="1"/>
        <v>6</v>
      </c>
      <c r="D7" s="8">
        <f t="shared" si="2"/>
        <v>6</v>
      </c>
      <c r="E7" s="5">
        <f t="shared" si="3"/>
        <v>18</v>
      </c>
      <c r="F7" s="9">
        <f t="shared" si="4"/>
        <v>6</v>
      </c>
      <c r="H7" s="7" t="s">
        <v>32</v>
      </c>
      <c r="I7" s="11">
        <v>2</v>
      </c>
      <c r="J7" s="12">
        <f>SUMSQ(B15:D15)/12-I4</f>
        <v>1.0555555555556566</v>
      </c>
      <c r="K7" s="12">
        <f>J7/I7</f>
        <v>0.52777777777782831</v>
      </c>
      <c r="L7" s="12">
        <f>K7/K$12</f>
        <v>2.7142857142860866</v>
      </c>
      <c r="M7" t="str">
        <f>IF(L7&lt;N7,"tn",IF(L7&lt;O7,"*","**"))</f>
        <v>tn</v>
      </c>
      <c r="N7" s="12">
        <f>FINV(0.05,I7,I$12)</f>
        <v>3.4433567793667246</v>
      </c>
      <c r="O7" s="12">
        <f>FINV(0.01,I7,I$12)</f>
        <v>5.7190219124822725</v>
      </c>
      <c r="AJ7" s="3" t="s">
        <v>18</v>
      </c>
      <c r="AK7" s="4">
        <v>7</v>
      </c>
      <c r="AL7" s="4">
        <v>6</v>
      </c>
      <c r="AM7" s="4">
        <f t="shared" si="5"/>
        <v>13</v>
      </c>
      <c r="AN7" s="4">
        <f t="shared" si="6"/>
        <v>6.5</v>
      </c>
      <c r="AO7" s="44"/>
      <c r="AP7" s="4">
        <v>6</v>
      </c>
      <c r="AQ7" s="4">
        <v>6</v>
      </c>
      <c r="AR7" s="4">
        <f t="shared" si="7"/>
        <v>12</v>
      </c>
      <c r="AS7" s="4">
        <f t="shared" si="8"/>
        <v>6</v>
      </c>
      <c r="AT7" s="44"/>
      <c r="AU7" s="4">
        <v>8</v>
      </c>
      <c r="AV7" s="4">
        <v>7</v>
      </c>
      <c r="AW7" s="4">
        <f t="shared" si="9"/>
        <v>15</v>
      </c>
      <c r="AX7" s="4">
        <f t="shared" si="10"/>
        <v>7.5</v>
      </c>
    </row>
    <row r="8" spans="1:50" ht="14.4">
      <c r="A8" s="5" t="s">
        <v>33</v>
      </c>
      <c r="B8" s="8">
        <f t="shared" si="0"/>
        <v>5.5</v>
      </c>
      <c r="C8" s="8">
        <f t="shared" si="1"/>
        <v>5.5</v>
      </c>
      <c r="D8" s="8">
        <f t="shared" si="2"/>
        <v>5.5</v>
      </c>
      <c r="E8" s="5">
        <f t="shared" si="3"/>
        <v>16.5</v>
      </c>
      <c r="F8" s="9">
        <f t="shared" si="4"/>
        <v>5.5</v>
      </c>
      <c r="H8" s="7" t="s">
        <v>4</v>
      </c>
      <c r="I8" s="11">
        <f>I1*I2-1</f>
        <v>11</v>
      </c>
      <c r="J8" s="12">
        <f>SUMSQ(E3:E14)/3-I4</f>
        <v>4.2430555555556566</v>
      </c>
      <c r="K8" s="12">
        <f t="shared" ref="K8:K11" si="11">J8/I8</f>
        <v>0.38573232323233242</v>
      </c>
      <c r="L8" s="12">
        <f>K8/K$12</f>
        <v>1.9837662337663631</v>
      </c>
      <c r="M8" t="str">
        <f>IF(L8&lt;N8,"tn",IF(L8&lt;O8,"*","**"))</f>
        <v>tn</v>
      </c>
      <c r="N8" s="12">
        <f t="shared" ref="N8:N11" si="12">FINV(0.05,I8,I$12)</f>
        <v>2.2585183566229916</v>
      </c>
      <c r="O8" s="12">
        <f t="shared" ref="O8:O11" si="13">FINV(0.01,I8,I$12)</f>
        <v>3.1837421959607717</v>
      </c>
      <c r="AJ8" s="3" t="s">
        <v>23</v>
      </c>
      <c r="AK8" s="4">
        <v>6</v>
      </c>
      <c r="AL8" s="4">
        <v>7</v>
      </c>
      <c r="AM8" s="4">
        <f t="shared" si="5"/>
        <v>13</v>
      </c>
      <c r="AN8" s="4">
        <f t="shared" si="6"/>
        <v>6.5</v>
      </c>
      <c r="AO8" s="44"/>
      <c r="AP8" s="4">
        <v>7</v>
      </c>
      <c r="AQ8" s="4">
        <v>6</v>
      </c>
      <c r="AR8" s="4">
        <f t="shared" si="7"/>
        <v>13</v>
      </c>
      <c r="AS8" s="4">
        <f t="shared" si="8"/>
        <v>6.5</v>
      </c>
      <c r="AT8" s="44"/>
      <c r="AU8" s="4">
        <v>7</v>
      </c>
      <c r="AV8" s="4">
        <v>5</v>
      </c>
      <c r="AW8" s="4">
        <f t="shared" si="9"/>
        <v>12</v>
      </c>
      <c r="AX8" s="4">
        <f t="shared" si="10"/>
        <v>6</v>
      </c>
    </row>
    <row r="9" spans="1:50" ht="14.4">
      <c r="A9" s="5" t="s">
        <v>34</v>
      </c>
      <c r="B9" s="8">
        <f t="shared" si="0"/>
        <v>6.5</v>
      </c>
      <c r="C9" s="8">
        <f t="shared" si="1"/>
        <v>6</v>
      </c>
      <c r="D9" s="8">
        <f t="shared" si="2"/>
        <v>8</v>
      </c>
      <c r="E9" s="5">
        <f t="shared" si="3"/>
        <v>20.5</v>
      </c>
      <c r="F9" s="9">
        <f t="shared" si="4"/>
        <v>6.833333333333333</v>
      </c>
      <c r="H9" s="7" t="s">
        <v>35</v>
      </c>
      <c r="I9" s="11">
        <f>I1-1</f>
        <v>3</v>
      </c>
      <c r="J9" s="12">
        <f>SUMSQ(E20:E23)/9-I4</f>
        <v>2.0208333333332575</v>
      </c>
      <c r="K9" s="12">
        <f t="shared" si="11"/>
        <v>0.67361111111108585</v>
      </c>
      <c r="L9" s="12">
        <f>K9/K$12</f>
        <v>3.4642857142857277</v>
      </c>
      <c r="M9" t="str">
        <f>IF(L9&lt;N9,"tn",IF(L9&lt;O9,"*","**"))</f>
        <v>*</v>
      </c>
      <c r="N9" s="12">
        <f t="shared" si="12"/>
        <v>3.0491249886524128</v>
      </c>
      <c r="O9" s="12">
        <f t="shared" si="13"/>
        <v>4.8166057778160596</v>
      </c>
      <c r="AJ9" s="3" t="s">
        <v>31</v>
      </c>
      <c r="AK9" s="4">
        <v>6</v>
      </c>
      <c r="AL9" s="4">
        <v>6</v>
      </c>
      <c r="AM9" s="4">
        <f t="shared" si="5"/>
        <v>12</v>
      </c>
      <c r="AN9" s="4">
        <f t="shared" si="6"/>
        <v>6</v>
      </c>
      <c r="AO9" s="44"/>
      <c r="AP9" s="4">
        <v>6</v>
      </c>
      <c r="AQ9" s="4">
        <v>6</v>
      </c>
      <c r="AR9" s="4">
        <f t="shared" si="7"/>
        <v>12</v>
      </c>
      <c r="AS9" s="4">
        <f t="shared" si="8"/>
        <v>6</v>
      </c>
      <c r="AT9" s="44"/>
      <c r="AU9" s="4">
        <v>6</v>
      </c>
      <c r="AV9" s="4">
        <v>6</v>
      </c>
      <c r="AW9" s="4">
        <f t="shared" si="9"/>
        <v>12</v>
      </c>
      <c r="AX9" s="4">
        <f t="shared" si="10"/>
        <v>6</v>
      </c>
    </row>
    <row r="10" spans="1:50" ht="14.4">
      <c r="A10" s="5" t="s">
        <v>36</v>
      </c>
      <c r="B10" s="8">
        <f t="shared" si="0"/>
        <v>6.5</v>
      </c>
      <c r="C10" s="8">
        <f t="shared" si="1"/>
        <v>5.5</v>
      </c>
      <c r="D10" s="8">
        <f t="shared" si="2"/>
        <v>6</v>
      </c>
      <c r="E10" s="5">
        <f t="shared" si="3"/>
        <v>18</v>
      </c>
      <c r="F10" s="9">
        <f t="shared" si="4"/>
        <v>6</v>
      </c>
      <c r="H10" s="7" t="s">
        <v>37</v>
      </c>
      <c r="I10" s="11">
        <f>I2-1</f>
        <v>2</v>
      </c>
      <c r="J10" s="12">
        <f>SUMSQ(B24:D24)/12-I4</f>
        <v>1.0138888888889142</v>
      </c>
      <c r="K10" s="12">
        <f t="shared" si="11"/>
        <v>0.50694444444445708</v>
      </c>
      <c r="L10" s="12">
        <f t="shared" ref="L10:L11" si="14">K10/K$12</f>
        <v>2.60714285714303</v>
      </c>
      <c r="M10" t="str">
        <f>IF(L10&lt;N10,"tn",IF(L10&lt;O10,"*","**"))</f>
        <v>tn</v>
      </c>
      <c r="N10" s="12">
        <f t="shared" si="12"/>
        <v>3.4433567793667246</v>
      </c>
      <c r="O10" s="12">
        <f t="shared" si="13"/>
        <v>5.7190219124822725</v>
      </c>
      <c r="AJ10" s="3" t="s">
        <v>33</v>
      </c>
      <c r="AK10" s="4">
        <v>5</v>
      </c>
      <c r="AL10" s="4">
        <v>6</v>
      </c>
      <c r="AM10" s="4">
        <f t="shared" si="5"/>
        <v>11</v>
      </c>
      <c r="AN10" s="4">
        <f t="shared" si="6"/>
        <v>5.5</v>
      </c>
      <c r="AO10" s="44"/>
      <c r="AP10" s="4">
        <v>5</v>
      </c>
      <c r="AQ10" s="4">
        <v>6</v>
      </c>
      <c r="AR10" s="4">
        <f t="shared" si="7"/>
        <v>11</v>
      </c>
      <c r="AS10" s="4">
        <f t="shared" si="8"/>
        <v>5.5</v>
      </c>
      <c r="AT10" s="44"/>
      <c r="AU10" s="4">
        <v>6</v>
      </c>
      <c r="AV10" s="4">
        <v>5</v>
      </c>
      <c r="AW10" s="4">
        <f t="shared" si="9"/>
        <v>11</v>
      </c>
      <c r="AX10" s="4">
        <f t="shared" si="10"/>
        <v>5.5</v>
      </c>
    </row>
    <row r="11" spans="1:50" ht="14.4">
      <c r="A11" s="5" t="s">
        <v>38</v>
      </c>
      <c r="B11" s="8">
        <f t="shared" si="0"/>
        <v>6</v>
      </c>
      <c r="C11" s="8">
        <f t="shared" si="1"/>
        <v>6.5</v>
      </c>
      <c r="D11" s="8">
        <f t="shared" si="2"/>
        <v>6.5</v>
      </c>
      <c r="E11" s="5">
        <f t="shared" si="3"/>
        <v>19</v>
      </c>
      <c r="F11" s="9">
        <f t="shared" si="4"/>
        <v>6.333333333333333</v>
      </c>
      <c r="H11" s="7" t="s">
        <v>39</v>
      </c>
      <c r="I11" s="11">
        <f>I9*I10</f>
        <v>6</v>
      </c>
      <c r="J11" s="12">
        <f>J8-J9-J10</f>
        <v>1.2083333333334849</v>
      </c>
      <c r="K11" s="12">
        <f t="shared" si="11"/>
        <v>0.20138888888891415</v>
      </c>
      <c r="L11" s="12">
        <f t="shared" si="14"/>
        <v>1.0357142857144586</v>
      </c>
      <c r="M11" t="str">
        <f>IF(L11&lt;N11,"tn",IF(L11&lt;O11,"*","**"))</f>
        <v>tn</v>
      </c>
      <c r="N11" s="12">
        <f t="shared" si="12"/>
        <v>2.5490614138436585</v>
      </c>
      <c r="O11" s="12">
        <f t="shared" si="13"/>
        <v>3.7583014350037565</v>
      </c>
      <c r="AJ11" s="3" t="s">
        <v>34</v>
      </c>
      <c r="AK11" s="4">
        <v>6</v>
      </c>
      <c r="AL11" s="4">
        <v>7</v>
      </c>
      <c r="AM11" s="4">
        <f t="shared" si="5"/>
        <v>13</v>
      </c>
      <c r="AN11" s="4">
        <f t="shared" si="6"/>
        <v>6.5</v>
      </c>
      <c r="AO11" s="44"/>
      <c r="AP11" s="4">
        <v>6</v>
      </c>
      <c r="AQ11" s="4">
        <v>6</v>
      </c>
      <c r="AR11" s="4">
        <f t="shared" si="7"/>
        <v>12</v>
      </c>
      <c r="AS11" s="4">
        <f t="shared" si="8"/>
        <v>6</v>
      </c>
      <c r="AT11" s="44"/>
      <c r="AU11" s="4">
        <v>8</v>
      </c>
      <c r="AV11" s="4">
        <v>8</v>
      </c>
      <c r="AW11" s="4">
        <f t="shared" si="9"/>
        <v>16</v>
      </c>
      <c r="AX11" s="4">
        <f t="shared" si="10"/>
        <v>8</v>
      </c>
    </row>
    <row r="12" spans="1:50">
      <c r="A12" s="5" t="s">
        <v>40</v>
      </c>
      <c r="B12" s="8">
        <f t="shared" si="0"/>
        <v>6</v>
      </c>
      <c r="C12" s="8">
        <f t="shared" si="1"/>
        <v>6.5</v>
      </c>
      <c r="D12" s="8">
        <f t="shared" si="2"/>
        <v>6.5</v>
      </c>
      <c r="E12" s="5">
        <f t="shared" si="3"/>
        <v>19</v>
      </c>
      <c r="F12" s="9">
        <f t="shared" si="4"/>
        <v>6.333333333333333</v>
      </c>
      <c r="H12" s="7" t="s">
        <v>41</v>
      </c>
      <c r="I12" s="11">
        <f>I13-I7-I8</f>
        <v>22</v>
      </c>
      <c r="J12" s="12">
        <f>J13-J7-J8</f>
        <v>4.2777777777776009</v>
      </c>
      <c r="K12" s="12">
        <f>J12/I12</f>
        <v>0.1944444444444364</v>
      </c>
      <c r="L12" s="12"/>
      <c r="M12" s="7"/>
      <c r="N12" s="7"/>
      <c r="O12" s="7"/>
      <c r="AJ12" s="3" t="s">
        <v>36</v>
      </c>
      <c r="AK12" s="4">
        <v>7</v>
      </c>
      <c r="AL12" s="4">
        <v>6</v>
      </c>
      <c r="AM12" s="4">
        <f t="shared" si="5"/>
        <v>13</v>
      </c>
      <c r="AN12" s="4">
        <f t="shared" si="6"/>
        <v>6.5</v>
      </c>
      <c r="AO12" s="44"/>
      <c r="AP12" s="4">
        <v>6</v>
      </c>
      <c r="AQ12" s="4">
        <v>5</v>
      </c>
      <c r="AR12" s="4">
        <f t="shared" si="7"/>
        <v>11</v>
      </c>
      <c r="AS12" s="4">
        <f t="shared" si="8"/>
        <v>5.5</v>
      </c>
      <c r="AT12" s="44"/>
      <c r="AU12" s="4">
        <v>6</v>
      </c>
      <c r="AV12" s="4">
        <v>6</v>
      </c>
      <c r="AW12" s="4">
        <f t="shared" si="9"/>
        <v>12</v>
      </c>
      <c r="AX12" s="4">
        <f t="shared" si="10"/>
        <v>6</v>
      </c>
    </row>
    <row r="13" spans="1:50">
      <c r="A13" s="5" t="s">
        <v>42</v>
      </c>
      <c r="B13" s="8">
        <f t="shared" si="0"/>
        <v>6.5</v>
      </c>
      <c r="C13" s="8">
        <f t="shared" si="1"/>
        <v>6.5</v>
      </c>
      <c r="D13" s="8">
        <f t="shared" si="2"/>
        <v>7</v>
      </c>
      <c r="E13" s="5">
        <f t="shared" si="3"/>
        <v>20</v>
      </c>
      <c r="F13" s="9">
        <f t="shared" si="4"/>
        <v>6.666666666666667</v>
      </c>
      <c r="H13" s="13" t="s">
        <v>43</v>
      </c>
      <c r="I13" s="14">
        <f>4*3*3-1</f>
        <v>35</v>
      </c>
      <c r="J13" s="15">
        <f>SUMSQ(B3:D14)-I4</f>
        <v>9.5763888888889142</v>
      </c>
      <c r="K13" s="13"/>
      <c r="L13" s="13"/>
      <c r="M13" s="13"/>
      <c r="N13" s="13"/>
      <c r="O13" s="13"/>
      <c r="AJ13" s="3" t="s">
        <v>38</v>
      </c>
      <c r="AK13" s="4">
        <v>6</v>
      </c>
      <c r="AL13" s="4">
        <v>6</v>
      </c>
      <c r="AM13" s="4">
        <f t="shared" si="5"/>
        <v>12</v>
      </c>
      <c r="AN13" s="4">
        <f t="shared" si="6"/>
        <v>6</v>
      </c>
      <c r="AO13" s="44"/>
      <c r="AP13" s="4">
        <v>6</v>
      </c>
      <c r="AQ13" s="4">
        <v>7</v>
      </c>
      <c r="AR13" s="4">
        <f t="shared" si="7"/>
        <v>13</v>
      </c>
      <c r="AS13" s="4">
        <f t="shared" si="8"/>
        <v>6.5</v>
      </c>
      <c r="AT13" s="44"/>
      <c r="AU13" s="4">
        <v>7</v>
      </c>
      <c r="AV13" s="4">
        <v>6</v>
      </c>
      <c r="AW13" s="4">
        <f t="shared" si="9"/>
        <v>13</v>
      </c>
      <c r="AX13" s="4">
        <f t="shared" si="10"/>
        <v>6.5</v>
      </c>
    </row>
    <row r="14" spans="1:50">
      <c r="A14" s="5" t="s">
        <v>44</v>
      </c>
      <c r="B14" s="8">
        <f t="shared" si="0"/>
        <v>6.5</v>
      </c>
      <c r="C14" s="8">
        <f t="shared" si="1"/>
        <v>6</v>
      </c>
      <c r="D14" s="8">
        <f t="shared" si="2"/>
        <v>6.5</v>
      </c>
      <c r="E14" s="5">
        <f t="shared" si="3"/>
        <v>19</v>
      </c>
      <c r="F14" s="9">
        <f t="shared" si="4"/>
        <v>6.333333333333333</v>
      </c>
      <c r="AJ14" s="3" t="s">
        <v>40</v>
      </c>
      <c r="AK14" s="4">
        <v>5</v>
      </c>
      <c r="AL14" s="4">
        <v>7</v>
      </c>
      <c r="AM14" s="4">
        <f t="shared" si="5"/>
        <v>12</v>
      </c>
      <c r="AN14" s="4">
        <f t="shared" si="6"/>
        <v>6</v>
      </c>
      <c r="AO14" s="44"/>
      <c r="AP14" s="4">
        <v>7</v>
      </c>
      <c r="AQ14" s="4">
        <v>6</v>
      </c>
      <c r="AR14" s="4">
        <f t="shared" si="7"/>
        <v>13</v>
      </c>
      <c r="AS14" s="4">
        <f t="shared" si="8"/>
        <v>6.5</v>
      </c>
      <c r="AT14" s="44"/>
      <c r="AU14" s="4">
        <v>6</v>
      </c>
      <c r="AV14" s="4">
        <v>7</v>
      </c>
      <c r="AW14" s="4">
        <f t="shared" si="9"/>
        <v>13</v>
      </c>
      <c r="AX14" s="4">
        <f t="shared" si="10"/>
        <v>6.5</v>
      </c>
    </row>
    <row r="15" spans="1:50">
      <c r="A15" s="5" t="s">
        <v>43</v>
      </c>
      <c r="B15" s="5">
        <f>SUM(B3:B14)</f>
        <v>75.5</v>
      </c>
      <c r="C15" s="5">
        <f>SUM(C3:C14)</f>
        <v>73.5</v>
      </c>
      <c r="D15" s="5">
        <f>SUM(D3:D14)</f>
        <v>78.5</v>
      </c>
      <c r="E15" s="17">
        <f>SUM(E3:E14)</f>
        <v>227.5</v>
      </c>
      <c r="F15" s="5"/>
      <c r="AJ15" s="3" t="s">
        <v>42</v>
      </c>
      <c r="AK15" s="4">
        <v>6</v>
      </c>
      <c r="AL15" s="4">
        <v>7</v>
      </c>
      <c r="AM15" s="4">
        <f t="shared" si="5"/>
        <v>13</v>
      </c>
      <c r="AN15" s="4">
        <f t="shared" si="6"/>
        <v>6.5</v>
      </c>
      <c r="AO15" s="44"/>
      <c r="AP15" s="4">
        <v>6</v>
      </c>
      <c r="AQ15" s="4">
        <v>7</v>
      </c>
      <c r="AR15" s="4">
        <f t="shared" si="7"/>
        <v>13</v>
      </c>
      <c r="AS15" s="4">
        <f t="shared" si="8"/>
        <v>6.5</v>
      </c>
      <c r="AT15" s="44"/>
      <c r="AU15" s="4">
        <v>7</v>
      </c>
      <c r="AV15" s="4">
        <v>7</v>
      </c>
      <c r="AW15" s="4">
        <f t="shared" si="9"/>
        <v>14</v>
      </c>
      <c r="AX15" s="4">
        <f t="shared" si="10"/>
        <v>7</v>
      </c>
    </row>
    <row r="16" spans="1:50">
      <c r="AJ16" s="3" t="s">
        <v>44</v>
      </c>
      <c r="AK16" s="4">
        <v>6</v>
      </c>
      <c r="AL16" s="4">
        <v>7</v>
      </c>
      <c r="AM16" s="4">
        <f t="shared" si="5"/>
        <v>13</v>
      </c>
      <c r="AN16" s="4">
        <f t="shared" si="6"/>
        <v>6.5</v>
      </c>
      <c r="AO16" s="45"/>
      <c r="AP16" s="4">
        <v>6</v>
      </c>
      <c r="AQ16" s="4">
        <v>6</v>
      </c>
      <c r="AR16" s="4">
        <f t="shared" si="7"/>
        <v>12</v>
      </c>
      <c r="AS16" s="4">
        <f t="shared" si="8"/>
        <v>6</v>
      </c>
      <c r="AT16" s="45"/>
      <c r="AU16" s="4">
        <v>6</v>
      </c>
      <c r="AV16" s="4">
        <v>7</v>
      </c>
      <c r="AW16" s="4">
        <f t="shared" si="9"/>
        <v>13</v>
      </c>
      <c r="AX16" s="4">
        <f t="shared" si="10"/>
        <v>6.5</v>
      </c>
    </row>
    <row r="17" spans="1:23">
      <c r="A17" s="6" t="s">
        <v>45</v>
      </c>
      <c r="B17" s="7"/>
      <c r="C17" s="7"/>
      <c r="D17" s="7"/>
      <c r="E17" s="7"/>
      <c r="F17" s="7"/>
    </row>
    <row r="18" spans="1:23">
      <c r="A18" s="42" t="s">
        <v>35</v>
      </c>
      <c r="B18" s="39" t="s">
        <v>37</v>
      </c>
      <c r="C18" s="40"/>
      <c r="D18" s="41"/>
      <c r="E18" s="46" t="s">
        <v>6</v>
      </c>
      <c r="F18" s="46" t="s">
        <v>46</v>
      </c>
      <c r="J18" s="1" t="s">
        <v>4</v>
      </c>
    </row>
    <row r="19" spans="1:23">
      <c r="A19" s="42"/>
      <c r="B19" s="5" t="s">
        <v>47</v>
      </c>
      <c r="C19" s="5" t="s">
        <v>48</v>
      </c>
      <c r="D19" s="5" t="s">
        <v>49</v>
      </c>
      <c r="E19" s="47"/>
      <c r="F19" s="47"/>
      <c r="J19" s="1" t="s">
        <v>35</v>
      </c>
    </row>
    <row r="20" spans="1:23">
      <c r="A20" s="5" t="s">
        <v>50</v>
      </c>
      <c r="B20" s="9">
        <f>E3</f>
        <v>19</v>
      </c>
      <c r="C20" s="9">
        <f>E7</f>
        <v>18</v>
      </c>
      <c r="D20" s="9">
        <f>E11</f>
        <v>19</v>
      </c>
      <c r="E20" s="9">
        <f>SUM(B20:D20)</f>
        <v>56</v>
      </c>
      <c r="F20" s="25">
        <f>E20/9</f>
        <v>6.2222222222222223</v>
      </c>
      <c r="I20" s="19"/>
      <c r="J20" s="5" t="s">
        <v>50</v>
      </c>
      <c r="K20" s="23">
        <v>6.22</v>
      </c>
      <c r="L20" s="19" t="s">
        <v>58</v>
      </c>
      <c r="M20" s="26">
        <f>K20+K24</f>
        <v>6.7976557029157565</v>
      </c>
      <c r="Q20" s="4" t="s">
        <v>35</v>
      </c>
      <c r="R20" s="4" t="s">
        <v>65</v>
      </c>
      <c r="S20" s="4"/>
      <c r="T20" s="4" t="s">
        <v>66</v>
      </c>
      <c r="U20" s="4"/>
      <c r="V20" s="4" t="s">
        <v>67</v>
      </c>
      <c r="W20" s="4"/>
    </row>
    <row r="21" spans="1:23">
      <c r="A21" s="5" t="s">
        <v>51</v>
      </c>
      <c r="B21" s="9">
        <f>E4</f>
        <v>19.5</v>
      </c>
      <c r="C21" s="9">
        <f>E8</f>
        <v>16.5</v>
      </c>
      <c r="D21" s="9">
        <f>E12</f>
        <v>19</v>
      </c>
      <c r="E21" s="9">
        <f>SUM(B21:D21)</f>
        <v>55</v>
      </c>
      <c r="F21" s="25">
        <f>E21/9</f>
        <v>6.1111111111111107</v>
      </c>
      <c r="I21" s="19"/>
      <c r="J21" s="5" t="s">
        <v>51</v>
      </c>
      <c r="K21" s="23">
        <v>6.11</v>
      </c>
      <c r="L21" s="19" t="s">
        <v>59</v>
      </c>
      <c r="M21" s="26">
        <f>K24+K21</f>
        <v>6.6876557029157571</v>
      </c>
      <c r="Q21" s="4" t="s">
        <v>50</v>
      </c>
      <c r="R21" s="4">
        <v>6.22</v>
      </c>
      <c r="S21" s="4" t="s">
        <v>58</v>
      </c>
      <c r="T21" s="4">
        <v>8.33</v>
      </c>
      <c r="U21" s="4" t="s">
        <v>58</v>
      </c>
      <c r="V21" s="4">
        <v>9</v>
      </c>
      <c r="W21" s="4" t="s">
        <v>58</v>
      </c>
    </row>
    <row r="22" spans="1:23">
      <c r="A22" s="8" t="s">
        <v>52</v>
      </c>
      <c r="B22" s="16">
        <f>E5</f>
        <v>20</v>
      </c>
      <c r="C22" s="16">
        <f>E9</f>
        <v>20.5</v>
      </c>
      <c r="D22" s="16">
        <f>E13</f>
        <v>20</v>
      </c>
      <c r="E22" s="9">
        <f>SUM(B22:D22)</f>
        <v>60.5</v>
      </c>
      <c r="F22" s="25">
        <f t="shared" ref="F22:F23" si="15">E22/9</f>
        <v>6.7222222222222223</v>
      </c>
      <c r="I22" s="21"/>
      <c r="J22" s="8" t="s">
        <v>52</v>
      </c>
      <c r="K22" s="23">
        <v>6.72</v>
      </c>
      <c r="L22" s="21" t="s">
        <v>60</v>
      </c>
      <c r="M22" s="20"/>
      <c r="Q22" s="4" t="s">
        <v>51</v>
      </c>
      <c r="R22" s="4">
        <v>6.11</v>
      </c>
      <c r="S22" s="4" t="s">
        <v>59</v>
      </c>
      <c r="T22" s="4">
        <v>8.2200000000000006</v>
      </c>
      <c r="U22" s="4" t="s">
        <v>58</v>
      </c>
      <c r="V22" s="4">
        <v>8.94</v>
      </c>
      <c r="W22" s="4" t="s">
        <v>58</v>
      </c>
    </row>
    <row r="23" spans="1:23">
      <c r="A23" s="8" t="s">
        <v>53</v>
      </c>
      <c r="B23" s="16">
        <f>E6</f>
        <v>19</v>
      </c>
      <c r="C23" s="16">
        <f>E10</f>
        <v>18</v>
      </c>
      <c r="D23" s="16">
        <f>E14</f>
        <v>19</v>
      </c>
      <c r="E23" s="9">
        <f t="shared" ref="E23:E24" si="16">SUM(B23:D23)</f>
        <v>56</v>
      </c>
      <c r="F23" s="25">
        <f t="shared" si="15"/>
        <v>6.2222222222222223</v>
      </c>
      <c r="I23" s="21"/>
      <c r="J23" s="8" t="s">
        <v>53</v>
      </c>
      <c r="K23" s="23">
        <v>6.22</v>
      </c>
      <c r="L23" s="21" t="s">
        <v>58</v>
      </c>
      <c r="M23" s="20"/>
      <c r="Q23" s="4" t="s">
        <v>52</v>
      </c>
      <c r="R23" s="4">
        <v>6.72</v>
      </c>
      <c r="S23" s="4" t="s">
        <v>60</v>
      </c>
      <c r="T23" s="4">
        <v>9.11</v>
      </c>
      <c r="U23" s="4" t="s">
        <v>60</v>
      </c>
      <c r="V23" s="4">
        <v>9.7799999999999994</v>
      </c>
      <c r="W23" s="4" t="s">
        <v>60</v>
      </c>
    </row>
    <row r="24" spans="1:23">
      <c r="A24" s="5" t="s">
        <v>6</v>
      </c>
      <c r="B24" s="9">
        <f>SUM(B20:B23)</f>
        <v>77.5</v>
      </c>
      <c r="C24" s="9">
        <f>SUM(C20:C23)</f>
        <v>73</v>
      </c>
      <c r="D24" s="9">
        <f>SUM(D20:D23)</f>
        <v>77</v>
      </c>
      <c r="E24" s="9">
        <f t="shared" si="16"/>
        <v>227.5</v>
      </c>
      <c r="F24" s="9"/>
      <c r="H24" s="24" t="s">
        <v>57</v>
      </c>
      <c r="I24" s="24">
        <v>3.93</v>
      </c>
      <c r="J24" s="22" t="s">
        <v>56</v>
      </c>
      <c r="K24" s="23">
        <f>3.93*(K12/(I3*I2))^0.5</f>
        <v>0.57765570291575707</v>
      </c>
      <c r="Q24" s="4" t="s">
        <v>53</v>
      </c>
      <c r="R24" s="4">
        <v>6.22</v>
      </c>
      <c r="S24" s="4" t="s">
        <v>58</v>
      </c>
      <c r="T24" s="4">
        <v>8.11</v>
      </c>
      <c r="U24" s="4" t="s">
        <v>59</v>
      </c>
      <c r="V24" s="4">
        <v>8.7200000000000006</v>
      </c>
      <c r="W24" s="4" t="s">
        <v>59</v>
      </c>
    </row>
    <row r="25" spans="1:23">
      <c r="A25" s="5" t="s">
        <v>46</v>
      </c>
      <c r="B25" s="25">
        <f>B24/12</f>
        <v>6.458333333333333</v>
      </c>
      <c r="C25" s="25">
        <f>C24/12</f>
        <v>6.083333333333333</v>
      </c>
      <c r="D25" s="25">
        <f>D24/12</f>
        <v>6.416666666666667</v>
      </c>
      <c r="E25" s="9"/>
      <c r="F25" s="9"/>
      <c r="G25" s="7"/>
      <c r="Q25" s="4" t="s">
        <v>56</v>
      </c>
      <c r="R25" s="4">
        <v>0.57999999999999996</v>
      </c>
      <c r="S25" s="4"/>
      <c r="T25" s="4">
        <v>0.95</v>
      </c>
      <c r="U25" s="4"/>
      <c r="V25" s="4">
        <v>0.96</v>
      </c>
      <c r="W25" s="4"/>
    </row>
  </sheetData>
  <mergeCells count="20">
    <mergeCell ref="A1:A2"/>
    <mergeCell ref="B1:D1"/>
    <mergeCell ref="E1:E2"/>
    <mergeCell ref="F1:F2"/>
    <mergeCell ref="A18:A19"/>
    <mergeCell ref="B18:D18"/>
    <mergeCell ref="E18:E19"/>
    <mergeCell ref="F18:F19"/>
    <mergeCell ref="AX3:AX4"/>
    <mergeCell ref="AJ3:AJ4"/>
    <mergeCell ref="AK3:AL3"/>
    <mergeCell ref="AM3:AM4"/>
    <mergeCell ref="AN3:AN4"/>
    <mergeCell ref="AO3:AO16"/>
    <mergeCell ref="AP3:AQ3"/>
    <mergeCell ref="AR3:AR4"/>
    <mergeCell ref="AS3:AS4"/>
    <mergeCell ref="AT3:AT16"/>
    <mergeCell ref="AU3:AV3"/>
    <mergeCell ref="AW3:AW4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X27"/>
  <sheetViews>
    <sheetView zoomScale="80" zoomScaleNormal="80" workbookViewId="0">
      <selection activeCell="AJ2" sqref="AJ2:AX16"/>
    </sheetView>
  </sheetViews>
  <sheetFormatPr defaultColWidth="9" defaultRowHeight="13.8"/>
  <cols>
    <col min="1" max="1" width="11" style="2" customWidth="1"/>
    <col min="2" max="6" width="9" style="2"/>
    <col min="7" max="7" width="2" style="2" customWidth="1"/>
    <col min="8" max="8" width="11.88671875" style="2" customWidth="1"/>
    <col min="9" max="12" width="9" style="2"/>
    <col min="13" max="13" width="3" style="2" bestFit="1" customWidth="1"/>
    <col min="14" max="15" width="9" style="2"/>
    <col min="16" max="16" width="1.88671875" style="2" customWidth="1"/>
    <col min="17" max="17" width="11.5546875" style="2" customWidth="1"/>
    <col min="18" max="21" width="10.109375" style="2" customWidth="1"/>
    <col min="22" max="22" width="3.5546875" style="2" customWidth="1"/>
    <col min="23" max="26" width="10.109375" style="2" customWidth="1"/>
    <col min="27" max="27" width="4.109375" style="2" customWidth="1"/>
    <col min="28" max="29" width="10.109375" style="2" customWidth="1"/>
    <col min="30" max="16384" width="9" style="2"/>
  </cols>
  <sheetData>
    <row r="1" spans="1:50">
      <c r="A1" s="42" t="s">
        <v>4</v>
      </c>
      <c r="B1" s="38" t="s">
        <v>16</v>
      </c>
      <c r="C1" s="38"/>
      <c r="D1" s="38"/>
      <c r="E1" s="46" t="s">
        <v>6</v>
      </c>
      <c r="F1" s="46" t="s">
        <v>17</v>
      </c>
      <c r="H1" s="2" t="s">
        <v>0</v>
      </c>
      <c r="I1" s="2">
        <v>4</v>
      </c>
    </row>
    <row r="2" spans="1:50">
      <c r="A2" s="42"/>
      <c r="B2" s="5" t="s">
        <v>19</v>
      </c>
      <c r="C2" s="5" t="s">
        <v>20</v>
      </c>
      <c r="D2" s="5" t="s">
        <v>21</v>
      </c>
      <c r="E2" s="47"/>
      <c r="F2" s="47"/>
      <c r="H2" s="2" t="s">
        <v>1</v>
      </c>
      <c r="I2" s="2">
        <v>3</v>
      </c>
      <c r="AJ2" s="1" t="s">
        <v>2</v>
      </c>
    </row>
    <row r="3" spans="1:50">
      <c r="A3" s="5" t="s">
        <v>14</v>
      </c>
      <c r="B3" s="8">
        <f t="shared" ref="B3:B14" si="0">AN5</f>
        <v>8</v>
      </c>
      <c r="C3" s="8">
        <f t="shared" ref="C3:C14" si="1">AS5</f>
        <v>9</v>
      </c>
      <c r="D3" s="8">
        <f t="shared" ref="D3:D14" si="2">AX5</f>
        <v>8.5</v>
      </c>
      <c r="E3" s="9">
        <f>SUM(B3:D3)</f>
        <v>25.5</v>
      </c>
      <c r="F3" s="9">
        <f>AVERAGE(B3:D3)</f>
        <v>8.5</v>
      </c>
      <c r="H3" s="2" t="s">
        <v>3</v>
      </c>
      <c r="I3" s="2">
        <v>3</v>
      </c>
      <c r="AJ3" s="42" t="s">
        <v>4</v>
      </c>
      <c r="AK3" s="37" t="s">
        <v>5</v>
      </c>
      <c r="AL3" s="37"/>
      <c r="AM3" s="37" t="s">
        <v>6</v>
      </c>
      <c r="AN3" s="37" t="s">
        <v>7</v>
      </c>
      <c r="AO3" s="43"/>
      <c r="AP3" s="37" t="s">
        <v>8</v>
      </c>
      <c r="AQ3" s="37"/>
      <c r="AR3" s="37" t="s">
        <v>6</v>
      </c>
      <c r="AS3" s="37" t="s">
        <v>7</v>
      </c>
      <c r="AT3" s="43"/>
      <c r="AU3" s="37" t="s">
        <v>9</v>
      </c>
      <c r="AV3" s="37"/>
      <c r="AW3" s="37" t="s">
        <v>10</v>
      </c>
      <c r="AX3" s="37" t="s">
        <v>7</v>
      </c>
    </row>
    <row r="4" spans="1:50">
      <c r="A4" s="5" t="s">
        <v>15</v>
      </c>
      <c r="B4" s="8">
        <f t="shared" si="0"/>
        <v>8.5</v>
      </c>
      <c r="C4" s="8">
        <f t="shared" si="1"/>
        <v>8.5</v>
      </c>
      <c r="D4" s="8">
        <f t="shared" si="2"/>
        <v>8</v>
      </c>
      <c r="E4" s="9">
        <f t="shared" ref="E4:E14" si="3">SUM(B4:D4)</f>
        <v>25</v>
      </c>
      <c r="F4" s="9">
        <f t="shared" ref="F4:F14" si="4">AVERAGE(B4:D4)</f>
        <v>8.3333333333333339</v>
      </c>
      <c r="H4" s="2" t="s">
        <v>11</v>
      </c>
      <c r="I4" s="18">
        <f>E15^2/36</f>
        <v>2567.1111111111113</v>
      </c>
      <c r="AJ4" s="42"/>
      <c r="AK4" s="4" t="s">
        <v>12</v>
      </c>
      <c r="AL4" s="4" t="s">
        <v>13</v>
      </c>
      <c r="AM4" s="37"/>
      <c r="AN4" s="37"/>
      <c r="AO4" s="44"/>
      <c r="AP4" s="4" t="s">
        <v>12</v>
      </c>
      <c r="AQ4" s="4" t="s">
        <v>13</v>
      </c>
      <c r="AR4" s="37"/>
      <c r="AS4" s="37"/>
      <c r="AT4" s="44"/>
      <c r="AU4" s="4" t="s">
        <v>12</v>
      </c>
      <c r="AV4" s="4" t="s">
        <v>13</v>
      </c>
      <c r="AW4" s="37"/>
      <c r="AX4" s="37"/>
    </row>
    <row r="5" spans="1:50">
      <c r="A5" s="5" t="s">
        <v>18</v>
      </c>
      <c r="B5" s="8">
        <f t="shared" si="0"/>
        <v>9</v>
      </c>
      <c r="C5" s="8">
        <f t="shared" si="1"/>
        <v>8</v>
      </c>
      <c r="D5" s="8">
        <f t="shared" si="2"/>
        <v>10</v>
      </c>
      <c r="E5" s="9">
        <f t="shared" si="3"/>
        <v>27</v>
      </c>
      <c r="F5" s="9">
        <f t="shared" si="4"/>
        <v>9</v>
      </c>
      <c r="H5" s="6" t="s">
        <v>61</v>
      </c>
      <c r="I5" s="7"/>
      <c r="J5" s="7"/>
      <c r="K5" s="7"/>
      <c r="L5" s="7"/>
      <c r="M5" s="7"/>
      <c r="N5" s="7"/>
      <c r="O5" s="7"/>
      <c r="AJ5" s="3" t="s">
        <v>14</v>
      </c>
      <c r="AK5" s="4">
        <v>8</v>
      </c>
      <c r="AL5" s="4">
        <v>8</v>
      </c>
      <c r="AM5" s="4">
        <f>SUM(AK5:AL5)</f>
        <v>16</v>
      </c>
      <c r="AN5" s="4">
        <f>AVERAGE(AK5:AL5)</f>
        <v>8</v>
      </c>
      <c r="AO5" s="44"/>
      <c r="AP5" s="4">
        <v>9</v>
      </c>
      <c r="AQ5" s="4">
        <v>9</v>
      </c>
      <c r="AR5" s="4">
        <f>SUM(AP5:AQ5)</f>
        <v>18</v>
      </c>
      <c r="AS5" s="4">
        <f>AVERAGE(AP5:AQ5)</f>
        <v>9</v>
      </c>
      <c r="AT5" s="44"/>
      <c r="AU5" s="4">
        <v>9</v>
      </c>
      <c r="AV5" s="4">
        <v>8</v>
      </c>
      <c r="AW5" s="4">
        <f>SUM(AU5:AV5)</f>
        <v>17</v>
      </c>
      <c r="AX5" s="4">
        <f>AVERAGE(AU5:AV5)</f>
        <v>8.5</v>
      </c>
    </row>
    <row r="6" spans="1:50">
      <c r="A6" s="5" t="s">
        <v>23</v>
      </c>
      <c r="B6" s="8">
        <f t="shared" si="0"/>
        <v>9</v>
      </c>
      <c r="C6" s="8">
        <f t="shared" si="1"/>
        <v>9</v>
      </c>
      <c r="D6" s="8">
        <f t="shared" si="2"/>
        <v>8</v>
      </c>
      <c r="E6" s="9">
        <f t="shared" si="3"/>
        <v>26</v>
      </c>
      <c r="F6" s="9">
        <f t="shared" si="4"/>
        <v>8.6666666666666661</v>
      </c>
      <c r="H6" s="10" t="s">
        <v>24</v>
      </c>
      <c r="I6" s="10" t="s">
        <v>25</v>
      </c>
      <c r="J6" s="10" t="s">
        <v>26</v>
      </c>
      <c r="K6" s="10" t="s">
        <v>27</v>
      </c>
      <c r="L6" s="10" t="s">
        <v>28</v>
      </c>
      <c r="M6" s="10"/>
      <c r="N6" s="10" t="s">
        <v>29</v>
      </c>
      <c r="O6" s="10" t="s">
        <v>30</v>
      </c>
      <c r="AJ6" s="3" t="s">
        <v>15</v>
      </c>
      <c r="AK6" s="4">
        <v>8</v>
      </c>
      <c r="AL6" s="4">
        <v>9</v>
      </c>
      <c r="AM6" s="4">
        <f t="shared" ref="AM6:AM16" si="5">SUM(AK6:AL6)</f>
        <v>17</v>
      </c>
      <c r="AN6" s="4">
        <f t="shared" ref="AN6:AN16" si="6">AVERAGE(AK6:AL6)</f>
        <v>8.5</v>
      </c>
      <c r="AO6" s="44"/>
      <c r="AP6" s="4">
        <v>9</v>
      </c>
      <c r="AQ6" s="4">
        <v>8</v>
      </c>
      <c r="AR6" s="4">
        <f t="shared" ref="AR6:AR16" si="7">SUM(AP6:AQ6)</f>
        <v>17</v>
      </c>
      <c r="AS6" s="4">
        <f t="shared" ref="AS6:AS16" si="8">AVERAGE(AP6:AQ6)</f>
        <v>8.5</v>
      </c>
      <c r="AT6" s="44"/>
      <c r="AU6" s="4">
        <v>7</v>
      </c>
      <c r="AV6" s="4">
        <v>9</v>
      </c>
      <c r="AW6" s="4">
        <f t="shared" ref="AW6:AW15" si="9">SUM(AU6:AV6)</f>
        <v>16</v>
      </c>
      <c r="AX6" s="4">
        <f t="shared" ref="AX6:AX16" si="10">AVERAGE(AU6:AV6)</f>
        <v>8</v>
      </c>
    </row>
    <row r="7" spans="1:50" ht="14.4">
      <c r="A7" s="5" t="s">
        <v>31</v>
      </c>
      <c r="B7" s="8">
        <f t="shared" si="0"/>
        <v>8.5</v>
      </c>
      <c r="C7" s="8">
        <f t="shared" si="1"/>
        <v>7.5</v>
      </c>
      <c r="D7" s="8">
        <f t="shared" si="2"/>
        <v>8.5</v>
      </c>
      <c r="E7" s="9">
        <f t="shared" si="3"/>
        <v>24.5</v>
      </c>
      <c r="F7" s="9">
        <f t="shared" si="4"/>
        <v>8.1666666666666661</v>
      </c>
      <c r="H7" s="7" t="s">
        <v>32</v>
      </c>
      <c r="I7" s="11">
        <v>2</v>
      </c>
      <c r="J7" s="12">
        <f>SUMSQ(B15:D15)/12-I4</f>
        <v>0.59722222222217169</v>
      </c>
      <c r="K7" s="12">
        <f>J7/I7</f>
        <v>0.29861111111108585</v>
      </c>
      <c r="L7" s="12">
        <f>K7/K$12</f>
        <v>0.56782713085229786</v>
      </c>
      <c r="M7" t="str">
        <f>IF(L7&lt;N7,"tn",IF(L7&lt;O7,"*","**"))</f>
        <v>tn</v>
      </c>
      <c r="N7" s="12">
        <f>FINV(0.05,I7,I$12)</f>
        <v>3.4433567793667246</v>
      </c>
      <c r="O7" s="12">
        <f>FINV(0.01,I7,I$12)</f>
        <v>5.7190219124822725</v>
      </c>
      <c r="AJ7" s="3" t="s">
        <v>18</v>
      </c>
      <c r="AK7" s="4">
        <v>9</v>
      </c>
      <c r="AL7" s="4"/>
      <c r="AM7" s="4">
        <f t="shared" si="5"/>
        <v>9</v>
      </c>
      <c r="AN7" s="4">
        <f t="shared" si="6"/>
        <v>9</v>
      </c>
      <c r="AO7" s="44"/>
      <c r="AP7" s="4">
        <v>8</v>
      </c>
      <c r="AQ7" s="4">
        <v>8</v>
      </c>
      <c r="AR7" s="4">
        <f t="shared" si="7"/>
        <v>16</v>
      </c>
      <c r="AS7" s="4">
        <f t="shared" si="8"/>
        <v>8</v>
      </c>
      <c r="AT7" s="44"/>
      <c r="AU7" s="4">
        <v>10</v>
      </c>
      <c r="AV7" s="4"/>
      <c r="AW7" s="4">
        <f t="shared" si="9"/>
        <v>10</v>
      </c>
      <c r="AX7" s="4">
        <f t="shared" si="10"/>
        <v>10</v>
      </c>
    </row>
    <row r="8" spans="1:50" ht="14.4">
      <c r="A8" s="5" t="s">
        <v>33</v>
      </c>
      <c r="B8" s="8">
        <f t="shared" si="0"/>
        <v>7.5</v>
      </c>
      <c r="C8" s="8">
        <f t="shared" si="1"/>
        <v>7.5</v>
      </c>
      <c r="D8" s="8">
        <f t="shared" si="2"/>
        <v>9</v>
      </c>
      <c r="E8" s="9">
        <f t="shared" si="3"/>
        <v>24</v>
      </c>
      <c r="F8" s="9">
        <f t="shared" si="4"/>
        <v>8</v>
      </c>
      <c r="H8" s="7" t="s">
        <v>4</v>
      </c>
      <c r="I8" s="11">
        <f>I1*I2-1</f>
        <v>11</v>
      </c>
      <c r="J8" s="12">
        <f>SUMSQ(E3:E14)/3-I4</f>
        <v>7.7222222222221717</v>
      </c>
      <c r="K8" s="12">
        <f t="shared" ref="K8:K11" si="11">J8/I8</f>
        <v>0.70202020202019744</v>
      </c>
      <c r="L8" s="12">
        <f>K8/K$12</f>
        <v>1.3349339735894388</v>
      </c>
      <c r="M8" t="str">
        <f>IF(L8&lt;N8,"tn",IF(L8&lt;O8,"*","**"))</f>
        <v>tn</v>
      </c>
      <c r="N8" s="12">
        <f t="shared" ref="N8:N11" si="12">FINV(0.05,I8,I$12)</f>
        <v>2.2585183566229916</v>
      </c>
      <c r="O8" s="12">
        <f t="shared" ref="O8:O11" si="13">FINV(0.01,I8,I$12)</f>
        <v>3.1837421959607717</v>
      </c>
      <c r="AJ8" s="3" t="s">
        <v>23</v>
      </c>
      <c r="AK8" s="4">
        <v>9</v>
      </c>
      <c r="AL8" s="4">
        <v>9</v>
      </c>
      <c r="AM8" s="4">
        <f t="shared" si="5"/>
        <v>18</v>
      </c>
      <c r="AN8" s="4">
        <f t="shared" si="6"/>
        <v>9</v>
      </c>
      <c r="AO8" s="44"/>
      <c r="AP8" s="4">
        <v>9</v>
      </c>
      <c r="AQ8" s="4">
        <v>9</v>
      </c>
      <c r="AR8" s="4">
        <f t="shared" si="7"/>
        <v>18</v>
      </c>
      <c r="AS8" s="4">
        <f t="shared" si="8"/>
        <v>9</v>
      </c>
      <c r="AT8" s="44"/>
      <c r="AU8" s="4">
        <v>9</v>
      </c>
      <c r="AV8" s="4">
        <v>7</v>
      </c>
      <c r="AW8" s="4">
        <f t="shared" si="9"/>
        <v>16</v>
      </c>
      <c r="AX8" s="4">
        <f t="shared" si="10"/>
        <v>8</v>
      </c>
    </row>
    <row r="9" spans="1:50" ht="14.4">
      <c r="A9" s="5" t="s">
        <v>34</v>
      </c>
      <c r="B9" s="8">
        <f t="shared" si="0"/>
        <v>9</v>
      </c>
      <c r="C9" s="8">
        <f t="shared" si="1"/>
        <v>8</v>
      </c>
      <c r="D9" s="8">
        <f t="shared" si="2"/>
        <v>10</v>
      </c>
      <c r="E9" s="9">
        <f t="shared" si="3"/>
        <v>27</v>
      </c>
      <c r="F9" s="9">
        <f t="shared" si="4"/>
        <v>9</v>
      </c>
      <c r="H9" s="7" t="s">
        <v>35</v>
      </c>
      <c r="I9" s="11">
        <f>I1-1</f>
        <v>3</v>
      </c>
      <c r="J9" s="12">
        <f>SUMSQ(E20:E23)/9-I4</f>
        <v>5.5555555555552019</v>
      </c>
      <c r="K9" s="12">
        <f t="shared" si="11"/>
        <v>1.851851851851734</v>
      </c>
      <c r="L9" s="12">
        <f>K9/K$12</f>
        <v>3.5214085634251768</v>
      </c>
      <c r="M9" t="str">
        <f>IF(L9&lt;N9,"tn",IF(L9&lt;O9,"*","**"))</f>
        <v>*</v>
      </c>
      <c r="N9" s="12">
        <f t="shared" si="12"/>
        <v>3.0491249886524128</v>
      </c>
      <c r="O9" s="12">
        <f t="shared" si="13"/>
        <v>4.8166057778160596</v>
      </c>
      <c r="AJ9" s="3" t="s">
        <v>31</v>
      </c>
      <c r="AK9" s="4">
        <v>9</v>
      </c>
      <c r="AL9" s="4">
        <v>8</v>
      </c>
      <c r="AM9" s="4">
        <f t="shared" si="5"/>
        <v>17</v>
      </c>
      <c r="AN9" s="4">
        <f t="shared" si="6"/>
        <v>8.5</v>
      </c>
      <c r="AO9" s="44"/>
      <c r="AP9" s="4">
        <v>8</v>
      </c>
      <c r="AQ9" s="4">
        <v>7</v>
      </c>
      <c r="AR9" s="4">
        <f t="shared" si="7"/>
        <v>15</v>
      </c>
      <c r="AS9" s="4">
        <f t="shared" si="8"/>
        <v>7.5</v>
      </c>
      <c r="AT9" s="44"/>
      <c r="AU9" s="4">
        <v>8</v>
      </c>
      <c r="AV9" s="4">
        <v>9</v>
      </c>
      <c r="AW9" s="4">
        <f t="shared" si="9"/>
        <v>17</v>
      </c>
      <c r="AX9" s="4">
        <f t="shared" si="10"/>
        <v>8.5</v>
      </c>
    </row>
    <row r="10" spans="1:50" ht="14.4">
      <c r="A10" s="5" t="s">
        <v>36</v>
      </c>
      <c r="B10" s="8">
        <f t="shared" si="0"/>
        <v>8</v>
      </c>
      <c r="C10" s="8">
        <f t="shared" si="1"/>
        <v>7</v>
      </c>
      <c r="D10" s="8">
        <f t="shared" si="2"/>
        <v>8</v>
      </c>
      <c r="E10" s="9">
        <f t="shared" si="3"/>
        <v>23</v>
      </c>
      <c r="F10" s="9">
        <f t="shared" si="4"/>
        <v>7.666666666666667</v>
      </c>
      <c r="H10" s="7" t="s">
        <v>37</v>
      </c>
      <c r="I10" s="11">
        <f>I2-1</f>
        <v>2</v>
      </c>
      <c r="J10" s="12">
        <f>SUMSQ(B24:D24)/12-I4</f>
        <v>1.0972222222221717</v>
      </c>
      <c r="K10" s="12">
        <f t="shared" si="11"/>
        <v>0.54861111111108585</v>
      </c>
      <c r="L10" s="12">
        <f t="shared" ref="L10:L11" si="14">K10/K$12</f>
        <v>1.0432172869147269</v>
      </c>
      <c r="M10" t="str">
        <f>IF(L10&lt;N10,"tn",IF(L10&lt;O10,"*","**"))</f>
        <v>tn</v>
      </c>
      <c r="N10" s="12">
        <f t="shared" si="12"/>
        <v>3.4433567793667246</v>
      </c>
      <c r="O10" s="12">
        <f t="shared" si="13"/>
        <v>5.7190219124822725</v>
      </c>
      <c r="AJ10" s="3" t="s">
        <v>33</v>
      </c>
      <c r="AK10" s="4">
        <v>7</v>
      </c>
      <c r="AL10" s="4">
        <v>8</v>
      </c>
      <c r="AM10" s="4">
        <f t="shared" si="5"/>
        <v>15</v>
      </c>
      <c r="AN10" s="4">
        <f t="shared" si="6"/>
        <v>7.5</v>
      </c>
      <c r="AO10" s="44"/>
      <c r="AP10" s="4">
        <v>7</v>
      </c>
      <c r="AQ10" s="4">
        <v>8</v>
      </c>
      <c r="AR10" s="4">
        <f t="shared" si="7"/>
        <v>15</v>
      </c>
      <c r="AS10" s="4">
        <f t="shared" si="8"/>
        <v>7.5</v>
      </c>
      <c r="AT10" s="44"/>
      <c r="AU10" s="4">
        <v>9</v>
      </c>
      <c r="AV10" s="4">
        <v>9</v>
      </c>
      <c r="AW10" s="4">
        <f t="shared" si="9"/>
        <v>18</v>
      </c>
      <c r="AX10" s="4">
        <f t="shared" si="10"/>
        <v>9</v>
      </c>
    </row>
    <row r="11" spans="1:50" ht="14.4">
      <c r="A11" s="5" t="s">
        <v>38</v>
      </c>
      <c r="B11" s="8">
        <f t="shared" si="0"/>
        <v>7.5</v>
      </c>
      <c r="C11" s="8">
        <f t="shared" si="1"/>
        <v>9.5</v>
      </c>
      <c r="D11" s="8">
        <f t="shared" si="2"/>
        <v>8</v>
      </c>
      <c r="E11" s="9">
        <f t="shared" si="3"/>
        <v>25</v>
      </c>
      <c r="F11" s="9">
        <f t="shared" si="4"/>
        <v>8.3333333333333339</v>
      </c>
      <c r="H11" s="7" t="s">
        <v>39</v>
      </c>
      <c r="I11" s="11">
        <f>I9*I10</f>
        <v>6</v>
      </c>
      <c r="J11" s="12">
        <f>J8-J9-J10</f>
        <v>1.0694444444447981</v>
      </c>
      <c r="K11" s="12">
        <f t="shared" si="11"/>
        <v>0.17824074074079968</v>
      </c>
      <c r="L11" s="12">
        <f t="shared" si="14"/>
        <v>0.33893557422980691</v>
      </c>
      <c r="M11" t="str">
        <f>IF(L11&lt;N11,"tn",IF(L11&lt;O11,"*","**"))</f>
        <v>tn</v>
      </c>
      <c r="N11" s="12">
        <f t="shared" si="12"/>
        <v>2.5490614138436585</v>
      </c>
      <c r="O11" s="12">
        <f t="shared" si="13"/>
        <v>3.7583014350037565</v>
      </c>
      <c r="AJ11" s="3" t="s">
        <v>34</v>
      </c>
      <c r="AK11" s="4"/>
      <c r="AL11" s="4">
        <v>9</v>
      </c>
      <c r="AM11" s="4">
        <f t="shared" si="5"/>
        <v>9</v>
      </c>
      <c r="AN11" s="4">
        <f t="shared" si="6"/>
        <v>9</v>
      </c>
      <c r="AO11" s="44"/>
      <c r="AP11" s="4">
        <v>8</v>
      </c>
      <c r="AQ11" s="4">
        <v>8</v>
      </c>
      <c r="AR11" s="4">
        <f t="shared" si="7"/>
        <v>16</v>
      </c>
      <c r="AS11" s="4">
        <f t="shared" si="8"/>
        <v>8</v>
      </c>
      <c r="AT11" s="44"/>
      <c r="AU11" s="4">
        <v>10</v>
      </c>
      <c r="AV11" s="4">
        <v>10</v>
      </c>
      <c r="AW11" s="4">
        <f t="shared" si="9"/>
        <v>20</v>
      </c>
      <c r="AX11" s="4">
        <f t="shared" si="10"/>
        <v>10</v>
      </c>
    </row>
    <row r="12" spans="1:50">
      <c r="A12" s="5" t="s">
        <v>40</v>
      </c>
      <c r="B12" s="8">
        <f t="shared" si="0"/>
        <v>8</v>
      </c>
      <c r="C12" s="8">
        <f t="shared" si="1"/>
        <v>9</v>
      </c>
      <c r="D12" s="8">
        <f t="shared" si="2"/>
        <v>8</v>
      </c>
      <c r="E12" s="9">
        <f t="shared" si="3"/>
        <v>25</v>
      </c>
      <c r="F12" s="9">
        <f t="shared" si="4"/>
        <v>8.3333333333333339</v>
      </c>
      <c r="H12" s="7" t="s">
        <v>41</v>
      </c>
      <c r="I12" s="11">
        <f>I13-I7-I8</f>
        <v>22</v>
      </c>
      <c r="J12" s="12">
        <f>J13-J7-J8</f>
        <v>11.569444444444343</v>
      </c>
      <c r="K12" s="12">
        <f>J12/I12</f>
        <v>0.52588383838383379</v>
      </c>
      <c r="L12" s="12"/>
      <c r="M12" s="7"/>
      <c r="N12" s="7"/>
      <c r="O12" s="7"/>
      <c r="AJ12" s="3" t="s">
        <v>36</v>
      </c>
      <c r="AK12" s="4">
        <v>8</v>
      </c>
      <c r="AL12" s="4">
        <v>8</v>
      </c>
      <c r="AM12" s="4">
        <f t="shared" si="5"/>
        <v>16</v>
      </c>
      <c r="AN12" s="4">
        <f t="shared" si="6"/>
        <v>8</v>
      </c>
      <c r="AO12" s="44"/>
      <c r="AP12" s="4">
        <v>7</v>
      </c>
      <c r="AQ12" s="4">
        <v>7</v>
      </c>
      <c r="AR12" s="4">
        <f t="shared" si="7"/>
        <v>14</v>
      </c>
      <c r="AS12" s="4">
        <f t="shared" si="8"/>
        <v>7</v>
      </c>
      <c r="AT12" s="44"/>
      <c r="AU12" s="4">
        <v>7</v>
      </c>
      <c r="AV12" s="4">
        <v>9</v>
      </c>
      <c r="AW12" s="4">
        <f t="shared" si="9"/>
        <v>16</v>
      </c>
      <c r="AX12" s="4">
        <f t="shared" si="10"/>
        <v>8</v>
      </c>
    </row>
    <row r="13" spans="1:50">
      <c r="A13" s="5" t="s">
        <v>42</v>
      </c>
      <c r="B13" s="8">
        <f t="shared" si="0"/>
        <v>9</v>
      </c>
      <c r="C13" s="8">
        <f t="shared" si="1"/>
        <v>9</v>
      </c>
      <c r="D13" s="8">
        <f t="shared" si="2"/>
        <v>10</v>
      </c>
      <c r="E13" s="9">
        <f t="shared" si="3"/>
        <v>28</v>
      </c>
      <c r="F13" s="9">
        <f t="shared" si="4"/>
        <v>9.3333333333333339</v>
      </c>
      <c r="H13" s="13" t="s">
        <v>43</v>
      </c>
      <c r="I13" s="14">
        <f>4*3*3-1</f>
        <v>35</v>
      </c>
      <c r="J13" s="15">
        <f>SUMSQ(B3:D14)-I4</f>
        <v>19.888888888888687</v>
      </c>
      <c r="K13" s="13"/>
      <c r="L13" s="13"/>
      <c r="M13" s="13"/>
      <c r="N13" s="13"/>
      <c r="O13" s="13"/>
      <c r="AJ13" s="3" t="s">
        <v>38</v>
      </c>
      <c r="AK13" s="4">
        <v>7</v>
      </c>
      <c r="AL13" s="4">
        <v>8</v>
      </c>
      <c r="AM13" s="4">
        <f t="shared" si="5"/>
        <v>15</v>
      </c>
      <c r="AN13" s="4">
        <f t="shared" si="6"/>
        <v>7.5</v>
      </c>
      <c r="AO13" s="44"/>
      <c r="AP13" s="4">
        <v>9</v>
      </c>
      <c r="AQ13" s="4">
        <v>10</v>
      </c>
      <c r="AR13" s="4">
        <f t="shared" si="7"/>
        <v>19</v>
      </c>
      <c r="AS13" s="4">
        <f t="shared" si="8"/>
        <v>9.5</v>
      </c>
      <c r="AT13" s="44"/>
      <c r="AU13" s="4">
        <v>8</v>
      </c>
      <c r="AV13" s="4">
        <v>8</v>
      </c>
      <c r="AW13" s="4">
        <f t="shared" si="9"/>
        <v>16</v>
      </c>
      <c r="AX13" s="4">
        <f t="shared" si="10"/>
        <v>8</v>
      </c>
    </row>
    <row r="14" spans="1:50">
      <c r="A14" s="5" t="s">
        <v>44</v>
      </c>
      <c r="B14" s="8">
        <f t="shared" si="0"/>
        <v>8.5</v>
      </c>
      <c r="C14" s="8">
        <f t="shared" si="1"/>
        <v>8</v>
      </c>
      <c r="D14" s="8">
        <f t="shared" si="2"/>
        <v>7.5</v>
      </c>
      <c r="E14" s="9">
        <f t="shared" si="3"/>
        <v>24</v>
      </c>
      <c r="F14" s="9">
        <f t="shared" si="4"/>
        <v>8</v>
      </c>
      <c r="AJ14" s="3" t="s">
        <v>40</v>
      </c>
      <c r="AK14" s="4">
        <v>7</v>
      </c>
      <c r="AL14" s="4">
        <v>9</v>
      </c>
      <c r="AM14" s="4">
        <f t="shared" si="5"/>
        <v>16</v>
      </c>
      <c r="AN14" s="4">
        <f t="shared" si="6"/>
        <v>8</v>
      </c>
      <c r="AO14" s="44"/>
      <c r="AP14" s="4">
        <v>9</v>
      </c>
      <c r="AQ14" s="4">
        <v>9</v>
      </c>
      <c r="AR14" s="4">
        <f t="shared" si="7"/>
        <v>18</v>
      </c>
      <c r="AS14" s="4">
        <f t="shared" si="8"/>
        <v>9</v>
      </c>
      <c r="AT14" s="44"/>
      <c r="AU14" s="4">
        <v>8</v>
      </c>
      <c r="AV14" s="4">
        <v>8</v>
      </c>
      <c r="AW14" s="4">
        <f t="shared" si="9"/>
        <v>16</v>
      </c>
      <c r="AX14" s="4">
        <f t="shared" si="10"/>
        <v>8</v>
      </c>
    </row>
    <row r="15" spans="1:50">
      <c r="A15" s="5" t="s">
        <v>43</v>
      </c>
      <c r="B15" s="5">
        <f>SUM(B3:B14)</f>
        <v>100.5</v>
      </c>
      <c r="C15" s="5">
        <f>SUM(C3:C14)</f>
        <v>100</v>
      </c>
      <c r="D15" s="5">
        <f>SUM(D3:D14)</f>
        <v>103.5</v>
      </c>
      <c r="E15" s="17">
        <f>SUM(E3:E14)</f>
        <v>304</v>
      </c>
      <c r="F15" s="5"/>
      <c r="AJ15" s="3" t="s">
        <v>42</v>
      </c>
      <c r="AK15" s="4"/>
      <c r="AL15" s="4">
        <v>9</v>
      </c>
      <c r="AM15" s="4">
        <f t="shared" si="5"/>
        <v>9</v>
      </c>
      <c r="AN15" s="4">
        <f t="shared" si="6"/>
        <v>9</v>
      </c>
      <c r="AO15" s="44"/>
      <c r="AP15" s="4"/>
      <c r="AQ15" s="4">
        <v>9</v>
      </c>
      <c r="AR15" s="4">
        <f t="shared" si="7"/>
        <v>9</v>
      </c>
      <c r="AS15" s="4">
        <f t="shared" si="8"/>
        <v>9</v>
      </c>
      <c r="AT15" s="44"/>
      <c r="AU15" s="4"/>
      <c r="AV15" s="4">
        <v>10</v>
      </c>
      <c r="AW15" s="4">
        <f t="shared" si="9"/>
        <v>10</v>
      </c>
      <c r="AX15" s="4">
        <f t="shared" si="10"/>
        <v>10</v>
      </c>
    </row>
    <row r="16" spans="1:50">
      <c r="AJ16" s="3" t="s">
        <v>44</v>
      </c>
      <c r="AK16" s="4">
        <v>8</v>
      </c>
      <c r="AL16" s="4">
        <v>9</v>
      </c>
      <c r="AM16" s="4">
        <f t="shared" si="5"/>
        <v>17</v>
      </c>
      <c r="AN16" s="4">
        <f t="shared" si="6"/>
        <v>8.5</v>
      </c>
      <c r="AO16" s="45"/>
      <c r="AP16" s="4">
        <v>8</v>
      </c>
      <c r="AQ16" s="32"/>
      <c r="AR16" s="4">
        <f t="shared" si="7"/>
        <v>8</v>
      </c>
      <c r="AS16" s="4">
        <f t="shared" si="8"/>
        <v>8</v>
      </c>
      <c r="AT16" s="45"/>
      <c r="AU16" s="4">
        <v>7</v>
      </c>
      <c r="AV16" s="4">
        <v>8</v>
      </c>
      <c r="AW16" s="4">
        <f>AU16+AV16</f>
        <v>15</v>
      </c>
      <c r="AX16" s="4">
        <f t="shared" si="10"/>
        <v>7.5</v>
      </c>
    </row>
    <row r="17" spans="1:14">
      <c r="A17" s="6" t="s">
        <v>45</v>
      </c>
      <c r="B17" s="7"/>
      <c r="C17" s="7"/>
      <c r="D17" s="7"/>
      <c r="E17" s="7"/>
      <c r="F17" s="7"/>
    </row>
    <row r="18" spans="1:14">
      <c r="A18" s="42" t="s">
        <v>35</v>
      </c>
      <c r="B18" s="39" t="s">
        <v>37</v>
      </c>
      <c r="C18" s="40"/>
      <c r="D18" s="41"/>
      <c r="E18" s="46" t="s">
        <v>6</v>
      </c>
      <c r="F18" s="46" t="s">
        <v>46</v>
      </c>
      <c r="J18" s="1" t="s">
        <v>4</v>
      </c>
    </row>
    <row r="19" spans="1:14">
      <c r="A19" s="42"/>
      <c r="B19" s="5" t="s">
        <v>47</v>
      </c>
      <c r="C19" s="5" t="s">
        <v>48</v>
      </c>
      <c r="D19" s="5" t="s">
        <v>49</v>
      </c>
      <c r="E19" s="47"/>
      <c r="F19" s="47"/>
      <c r="J19" s="1" t="s">
        <v>35</v>
      </c>
    </row>
    <row r="20" spans="1:14">
      <c r="A20" s="5" t="s">
        <v>50</v>
      </c>
      <c r="B20" s="9">
        <f>E3</f>
        <v>25.5</v>
      </c>
      <c r="C20" s="9">
        <f>E7</f>
        <v>24.5</v>
      </c>
      <c r="D20" s="9">
        <f>E11</f>
        <v>25</v>
      </c>
      <c r="E20" s="9">
        <f>SUM(B20:D20)</f>
        <v>75</v>
      </c>
      <c r="F20" s="30">
        <f>E20/9</f>
        <v>8.3333333333333339</v>
      </c>
      <c r="I20" s="19"/>
      <c r="J20" s="5" t="s">
        <v>50</v>
      </c>
      <c r="K20" s="29">
        <f>F20</f>
        <v>8.3333333333333339</v>
      </c>
      <c r="L20" s="19"/>
      <c r="M20" s="33" t="s">
        <v>58</v>
      </c>
    </row>
    <row r="21" spans="1:14">
      <c r="A21" s="5" t="s">
        <v>51</v>
      </c>
      <c r="B21" s="9">
        <f>E4</f>
        <v>25</v>
      </c>
      <c r="C21" s="9">
        <f>E8</f>
        <v>24</v>
      </c>
      <c r="D21" s="9">
        <f>E12</f>
        <v>25</v>
      </c>
      <c r="E21" s="9">
        <f>SUM(B21:D21)</f>
        <v>74</v>
      </c>
      <c r="F21" s="30">
        <f>E21/9</f>
        <v>8.2222222222222214</v>
      </c>
      <c r="I21" s="19"/>
      <c r="J21" s="5" t="s">
        <v>51</v>
      </c>
      <c r="K21" s="29">
        <f t="shared" ref="K21:K23" si="15">F21</f>
        <v>8.2222222222222214</v>
      </c>
      <c r="L21" s="36">
        <f>K21+K24</f>
        <v>9.1722060405320374</v>
      </c>
      <c r="M21" s="33" t="s">
        <v>58</v>
      </c>
    </row>
    <row r="22" spans="1:14">
      <c r="A22" s="8" t="s">
        <v>52</v>
      </c>
      <c r="B22" s="16">
        <f>E5</f>
        <v>27</v>
      </c>
      <c r="C22" s="16">
        <f>E9</f>
        <v>27</v>
      </c>
      <c r="D22" s="16">
        <f>E13</f>
        <v>28</v>
      </c>
      <c r="E22" s="9">
        <f>SUM(B22:D22)</f>
        <v>82</v>
      </c>
      <c r="F22" s="30">
        <f t="shared" ref="F22:F23" si="16">E22/9</f>
        <v>9.1111111111111107</v>
      </c>
      <c r="I22" s="21"/>
      <c r="J22" s="8" t="s">
        <v>52</v>
      </c>
      <c r="K22" s="29">
        <f t="shared" si="15"/>
        <v>9.1111111111111107</v>
      </c>
      <c r="L22" s="21"/>
      <c r="M22" s="34" t="s">
        <v>60</v>
      </c>
    </row>
    <row r="23" spans="1:14">
      <c r="A23" s="8" t="s">
        <v>53</v>
      </c>
      <c r="B23" s="16">
        <f>E6</f>
        <v>26</v>
      </c>
      <c r="C23" s="16">
        <f>E10</f>
        <v>23</v>
      </c>
      <c r="D23" s="16">
        <f>E14</f>
        <v>24</v>
      </c>
      <c r="E23" s="9">
        <f t="shared" ref="E23:E24" si="17">SUM(B23:D23)</f>
        <v>73</v>
      </c>
      <c r="F23" s="30">
        <f t="shared" si="16"/>
        <v>8.1111111111111107</v>
      </c>
      <c r="I23" s="21"/>
      <c r="J23" s="8" t="s">
        <v>53</v>
      </c>
      <c r="K23" s="29">
        <f t="shared" si="15"/>
        <v>8.1111111111111107</v>
      </c>
      <c r="L23" s="27">
        <f>K23+K24</f>
        <v>9.0610949294209266</v>
      </c>
      <c r="M23" s="34" t="s">
        <v>59</v>
      </c>
      <c r="N23" s="31"/>
    </row>
    <row r="24" spans="1:14">
      <c r="A24" s="5" t="s">
        <v>6</v>
      </c>
      <c r="B24" s="9">
        <f>SUM(B20:B23)</f>
        <v>103.5</v>
      </c>
      <c r="C24" s="9">
        <f>SUM(C20:C23)</f>
        <v>98.5</v>
      </c>
      <c r="D24" s="9">
        <f>SUM(D20:D23)</f>
        <v>102</v>
      </c>
      <c r="E24" s="9">
        <f t="shared" si="17"/>
        <v>304</v>
      </c>
      <c r="F24" s="9"/>
      <c r="H24" s="24" t="s">
        <v>57</v>
      </c>
      <c r="I24" s="24">
        <v>3.93</v>
      </c>
      <c r="J24" s="22" t="s">
        <v>56</v>
      </c>
      <c r="K24" s="35">
        <f>3.93*(K12/(I3*I2))^0.5</f>
        <v>0.94998381830981582</v>
      </c>
    </row>
    <row r="25" spans="1:14">
      <c r="A25" s="5" t="s">
        <v>46</v>
      </c>
      <c r="B25" s="25">
        <f>B24/12</f>
        <v>8.625</v>
      </c>
      <c r="C25" s="25">
        <f>C24/12</f>
        <v>8.2083333333333339</v>
      </c>
      <c r="D25" s="25">
        <f>D24/12</f>
        <v>8.5</v>
      </c>
      <c r="E25" s="9"/>
      <c r="F25" s="9"/>
      <c r="G25" s="7"/>
    </row>
    <row r="26" spans="1:14">
      <c r="I26" s="28"/>
    </row>
    <row r="27" spans="1:14">
      <c r="I27" s="28"/>
    </row>
  </sheetData>
  <mergeCells count="20">
    <mergeCell ref="AX3:AX4"/>
    <mergeCell ref="AJ3:AJ4"/>
    <mergeCell ref="AK3:AL3"/>
    <mergeCell ref="AM3:AM4"/>
    <mergeCell ref="AN3:AN4"/>
    <mergeCell ref="AO3:AO16"/>
    <mergeCell ref="AP3:AQ3"/>
    <mergeCell ref="AR3:AR4"/>
    <mergeCell ref="AS3:AS4"/>
    <mergeCell ref="AT3:AT16"/>
    <mergeCell ref="AU3:AV3"/>
    <mergeCell ref="AW3:AW4"/>
    <mergeCell ref="A1:A2"/>
    <mergeCell ref="B1:D1"/>
    <mergeCell ref="E1:E2"/>
    <mergeCell ref="F1:F2"/>
    <mergeCell ref="A18:A19"/>
    <mergeCell ref="B18:D18"/>
    <mergeCell ref="E18:E19"/>
    <mergeCell ref="F18:F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25"/>
  <sheetViews>
    <sheetView zoomScale="90" zoomScaleNormal="90" workbookViewId="0">
      <selection activeCell="AJ2" sqref="AJ2:AX16"/>
    </sheetView>
  </sheetViews>
  <sheetFormatPr defaultColWidth="9" defaultRowHeight="13.8"/>
  <cols>
    <col min="1" max="1" width="11" style="2" customWidth="1"/>
    <col min="2" max="6" width="9" style="2"/>
    <col min="7" max="7" width="2" style="2" customWidth="1"/>
    <col min="8" max="8" width="11.88671875" style="2" customWidth="1"/>
    <col min="9" max="12" width="9" style="2"/>
    <col min="13" max="13" width="5.6640625" style="2" customWidth="1"/>
    <col min="14" max="15" width="9" style="2"/>
    <col min="16" max="16" width="1.88671875" style="2" customWidth="1"/>
    <col min="17" max="17" width="11.5546875" style="2" customWidth="1"/>
    <col min="18" max="21" width="10.109375" style="2" customWidth="1"/>
    <col min="22" max="22" width="3.5546875" style="2" customWidth="1"/>
    <col min="23" max="26" width="10.109375" style="2" customWidth="1"/>
    <col min="27" max="27" width="4.109375" style="2" customWidth="1"/>
    <col min="28" max="29" width="10.109375" style="2" customWidth="1"/>
    <col min="30" max="16384" width="9" style="2"/>
  </cols>
  <sheetData>
    <row r="1" spans="1:50">
      <c r="A1" s="42" t="s">
        <v>4</v>
      </c>
      <c r="B1" s="38" t="s">
        <v>16</v>
      </c>
      <c r="C1" s="38"/>
      <c r="D1" s="38"/>
      <c r="E1" s="46" t="s">
        <v>6</v>
      </c>
      <c r="F1" s="46" t="s">
        <v>17</v>
      </c>
      <c r="H1" s="2" t="s">
        <v>0</v>
      </c>
      <c r="I1" s="2">
        <v>4</v>
      </c>
    </row>
    <row r="2" spans="1:50">
      <c r="A2" s="42"/>
      <c r="B2" s="5" t="s">
        <v>19</v>
      </c>
      <c r="C2" s="5" t="s">
        <v>20</v>
      </c>
      <c r="D2" s="5" t="s">
        <v>21</v>
      </c>
      <c r="E2" s="47"/>
      <c r="F2" s="47"/>
      <c r="H2" s="2" t="s">
        <v>1</v>
      </c>
      <c r="I2" s="2">
        <v>3</v>
      </c>
      <c r="AJ2" s="1" t="s">
        <v>2</v>
      </c>
    </row>
    <row r="3" spans="1:50">
      <c r="A3" s="5" t="s">
        <v>14</v>
      </c>
      <c r="B3" s="8">
        <f t="shared" ref="B3:B14" si="0">AN5</f>
        <v>9</v>
      </c>
      <c r="C3" s="8">
        <f t="shared" ref="C3:C14" si="1">AS5</f>
        <v>9.5</v>
      </c>
      <c r="D3" s="8">
        <f t="shared" ref="D3:D14" si="2">AX5</f>
        <v>9</v>
      </c>
      <c r="E3" s="5">
        <f>SUM(B3:D3)</f>
        <v>27.5</v>
      </c>
      <c r="F3" s="9">
        <f>AVERAGE(B3:D3)</f>
        <v>9.1666666666666661</v>
      </c>
      <c r="H3" s="2" t="s">
        <v>3</v>
      </c>
      <c r="I3" s="2">
        <v>3</v>
      </c>
      <c r="AJ3" s="42" t="s">
        <v>4</v>
      </c>
      <c r="AK3" s="37" t="s">
        <v>5</v>
      </c>
      <c r="AL3" s="37"/>
      <c r="AM3" s="37" t="s">
        <v>6</v>
      </c>
      <c r="AN3" s="37" t="s">
        <v>7</v>
      </c>
      <c r="AO3" s="43"/>
      <c r="AP3" s="37" t="s">
        <v>8</v>
      </c>
      <c r="AQ3" s="37"/>
      <c r="AR3" s="37" t="s">
        <v>6</v>
      </c>
      <c r="AS3" s="37" t="s">
        <v>7</v>
      </c>
      <c r="AT3" s="43"/>
      <c r="AU3" s="37" t="s">
        <v>9</v>
      </c>
      <c r="AV3" s="37"/>
      <c r="AW3" s="37" t="s">
        <v>10</v>
      </c>
      <c r="AX3" s="37" t="s">
        <v>7</v>
      </c>
    </row>
    <row r="4" spans="1:50">
      <c r="A4" s="5" t="s">
        <v>15</v>
      </c>
      <c r="B4" s="8">
        <f t="shared" si="0"/>
        <v>9</v>
      </c>
      <c r="C4" s="8">
        <f t="shared" si="1"/>
        <v>9.5</v>
      </c>
      <c r="D4" s="8">
        <f t="shared" si="2"/>
        <v>9</v>
      </c>
      <c r="E4" s="5">
        <f t="shared" ref="E4:E14" si="3">SUM(B4:D4)</f>
        <v>27.5</v>
      </c>
      <c r="F4" s="9">
        <f t="shared" ref="F4:F14" si="4">AVERAGE(B4:D4)</f>
        <v>9.1666666666666661</v>
      </c>
      <c r="H4" s="2" t="s">
        <v>11</v>
      </c>
      <c r="I4" s="18">
        <f>E15^2/36</f>
        <v>2988.4444444444443</v>
      </c>
      <c r="AJ4" s="42"/>
      <c r="AK4" s="4" t="s">
        <v>12</v>
      </c>
      <c r="AL4" s="4" t="s">
        <v>13</v>
      </c>
      <c r="AM4" s="37"/>
      <c r="AN4" s="37"/>
      <c r="AO4" s="44"/>
      <c r="AP4" s="4" t="s">
        <v>12</v>
      </c>
      <c r="AQ4" s="4" t="s">
        <v>13</v>
      </c>
      <c r="AR4" s="37"/>
      <c r="AS4" s="37"/>
      <c r="AT4" s="44"/>
      <c r="AU4" s="4" t="s">
        <v>12</v>
      </c>
      <c r="AV4" s="4" t="s">
        <v>13</v>
      </c>
      <c r="AW4" s="37"/>
      <c r="AX4" s="37"/>
    </row>
    <row r="5" spans="1:50">
      <c r="A5" s="5" t="s">
        <v>18</v>
      </c>
      <c r="B5" s="8">
        <f t="shared" si="0"/>
        <v>9.5</v>
      </c>
      <c r="C5" s="8">
        <f t="shared" si="1"/>
        <v>9</v>
      </c>
      <c r="D5" s="8">
        <f t="shared" si="2"/>
        <v>10.5</v>
      </c>
      <c r="E5" s="5">
        <f t="shared" si="3"/>
        <v>29</v>
      </c>
      <c r="F5" s="9">
        <f t="shared" si="4"/>
        <v>9.6666666666666661</v>
      </c>
      <c r="H5" s="6" t="s">
        <v>62</v>
      </c>
      <c r="I5" s="7"/>
      <c r="J5" s="7"/>
      <c r="K5" s="7"/>
      <c r="L5" s="7"/>
      <c r="M5" s="7"/>
      <c r="N5" s="7"/>
      <c r="O5" s="7"/>
      <c r="AJ5" s="3" t="s">
        <v>14</v>
      </c>
      <c r="AK5" s="4">
        <v>9</v>
      </c>
      <c r="AL5" s="4">
        <v>9</v>
      </c>
      <c r="AM5" s="4">
        <f>SUM(AK5:AL5)</f>
        <v>18</v>
      </c>
      <c r="AN5" s="4">
        <f>AVERAGE(AK5:AL5)</f>
        <v>9</v>
      </c>
      <c r="AO5" s="44"/>
      <c r="AP5" s="4">
        <v>10</v>
      </c>
      <c r="AQ5" s="4">
        <v>9</v>
      </c>
      <c r="AR5" s="4">
        <f>SUM(AP5:AQ5)</f>
        <v>19</v>
      </c>
      <c r="AS5" s="4">
        <f>AVERAGE(AP5:AQ5)</f>
        <v>9.5</v>
      </c>
      <c r="AT5" s="44"/>
      <c r="AU5" s="4">
        <v>10</v>
      </c>
      <c r="AV5" s="4">
        <v>8</v>
      </c>
      <c r="AW5" s="4">
        <f>SUM(AU5:AV5)</f>
        <v>18</v>
      </c>
      <c r="AX5" s="4">
        <f>AVERAGE(AU5:AV5)</f>
        <v>9</v>
      </c>
    </row>
    <row r="6" spans="1:50">
      <c r="A6" s="5" t="s">
        <v>23</v>
      </c>
      <c r="B6" s="8">
        <f t="shared" si="0"/>
        <v>9.5</v>
      </c>
      <c r="C6" s="8">
        <f t="shared" si="1"/>
        <v>9</v>
      </c>
      <c r="D6" s="8">
        <f t="shared" si="2"/>
        <v>9.5</v>
      </c>
      <c r="E6" s="5">
        <f t="shared" si="3"/>
        <v>28</v>
      </c>
      <c r="F6" s="9">
        <f t="shared" si="4"/>
        <v>9.3333333333333339</v>
      </c>
      <c r="H6" s="10" t="s">
        <v>24</v>
      </c>
      <c r="I6" s="10" t="s">
        <v>25</v>
      </c>
      <c r="J6" s="10" t="s">
        <v>26</v>
      </c>
      <c r="K6" s="10" t="s">
        <v>27</v>
      </c>
      <c r="L6" s="10" t="s">
        <v>28</v>
      </c>
      <c r="M6" s="10"/>
      <c r="N6" s="10" t="s">
        <v>29</v>
      </c>
      <c r="O6" s="10" t="s">
        <v>30</v>
      </c>
      <c r="AJ6" s="3" t="s">
        <v>15</v>
      </c>
      <c r="AK6" s="4">
        <v>8</v>
      </c>
      <c r="AL6" s="4">
        <v>10</v>
      </c>
      <c r="AM6" s="4">
        <f t="shared" ref="AM6:AM16" si="5">SUM(AK6:AL6)</f>
        <v>18</v>
      </c>
      <c r="AN6" s="4">
        <f t="shared" ref="AN6:AN16" si="6">AVERAGE(AK6:AL6)</f>
        <v>9</v>
      </c>
      <c r="AO6" s="44"/>
      <c r="AP6" s="4">
        <v>10</v>
      </c>
      <c r="AQ6" s="4">
        <v>9</v>
      </c>
      <c r="AR6" s="4">
        <f t="shared" ref="AR6:AR16" si="7">SUM(AP6:AQ6)</f>
        <v>19</v>
      </c>
      <c r="AS6" s="4">
        <f t="shared" ref="AS6:AS16" si="8">AVERAGE(AP6:AQ6)</f>
        <v>9.5</v>
      </c>
      <c r="AT6" s="44"/>
      <c r="AU6" s="4">
        <v>8</v>
      </c>
      <c r="AV6" s="4">
        <v>10</v>
      </c>
      <c r="AW6" s="4">
        <f t="shared" ref="AW6:AW15" si="9">SUM(AU6:AV6)</f>
        <v>18</v>
      </c>
      <c r="AX6" s="4">
        <f t="shared" ref="AX6:AX16" si="10">AVERAGE(AU6:AV6)</f>
        <v>9</v>
      </c>
    </row>
    <row r="7" spans="1:50" ht="14.4">
      <c r="A7" s="5" t="s">
        <v>31</v>
      </c>
      <c r="B7" s="8">
        <f t="shared" si="0"/>
        <v>9.5</v>
      </c>
      <c r="C7" s="8">
        <f t="shared" si="1"/>
        <v>8.5</v>
      </c>
      <c r="D7" s="8">
        <f t="shared" si="2"/>
        <v>9.5</v>
      </c>
      <c r="E7" s="5">
        <f t="shared" si="3"/>
        <v>27.5</v>
      </c>
      <c r="F7" s="9">
        <f t="shared" si="4"/>
        <v>9.1666666666666661</v>
      </c>
      <c r="H7" s="7" t="s">
        <v>32</v>
      </c>
      <c r="I7" s="11">
        <v>2</v>
      </c>
      <c r="J7" s="12">
        <f>SUMSQ(B15:D15)/12-I4</f>
        <v>0.93055555555565661</v>
      </c>
      <c r="K7" s="12">
        <f>J7/I7</f>
        <v>0.46527777777782831</v>
      </c>
      <c r="L7" s="12">
        <f>K7/K$12</f>
        <v>0.85997666277721929</v>
      </c>
      <c r="M7" t="str">
        <f>IF(L7&lt;N7,"tn",IF(L7&lt;O7,"*","**"))</f>
        <v>tn</v>
      </c>
      <c r="N7" s="12">
        <f>FINV(0.05,I7,I$12)</f>
        <v>3.4433567793667246</v>
      </c>
      <c r="O7" s="12">
        <f>FINV(0.01,I7,I$12)</f>
        <v>5.7190219124822725</v>
      </c>
      <c r="AJ7" s="3" t="s">
        <v>18</v>
      </c>
      <c r="AK7" s="4">
        <v>10</v>
      </c>
      <c r="AL7" s="4">
        <v>9</v>
      </c>
      <c r="AM7" s="4">
        <f t="shared" si="5"/>
        <v>19</v>
      </c>
      <c r="AN7" s="4">
        <f t="shared" si="6"/>
        <v>9.5</v>
      </c>
      <c r="AO7" s="44"/>
      <c r="AP7" s="4">
        <v>9</v>
      </c>
      <c r="AQ7" s="4">
        <v>9</v>
      </c>
      <c r="AR7" s="4">
        <f t="shared" si="7"/>
        <v>18</v>
      </c>
      <c r="AS7" s="4">
        <f t="shared" si="8"/>
        <v>9</v>
      </c>
      <c r="AT7" s="44"/>
      <c r="AU7" s="4">
        <v>11</v>
      </c>
      <c r="AV7" s="4">
        <v>10</v>
      </c>
      <c r="AW7" s="4">
        <f t="shared" si="9"/>
        <v>21</v>
      </c>
      <c r="AX7" s="4">
        <f t="shared" si="10"/>
        <v>10.5</v>
      </c>
    </row>
    <row r="8" spans="1:50" ht="14.4">
      <c r="A8" s="5" t="s">
        <v>33</v>
      </c>
      <c r="B8" s="8">
        <f t="shared" si="0"/>
        <v>8</v>
      </c>
      <c r="C8" s="8">
        <f t="shared" si="1"/>
        <v>8.5</v>
      </c>
      <c r="D8" s="8">
        <f t="shared" si="2"/>
        <v>9</v>
      </c>
      <c r="E8" s="5">
        <f t="shared" si="3"/>
        <v>25.5</v>
      </c>
      <c r="F8" s="9">
        <f t="shared" si="4"/>
        <v>8.5</v>
      </c>
      <c r="H8" s="7" t="s">
        <v>4</v>
      </c>
      <c r="I8" s="11">
        <f>I1*I2-1</f>
        <v>11</v>
      </c>
      <c r="J8" s="12">
        <f>SUMSQ(E3:E14)/3-I4</f>
        <v>9.2222222222221717</v>
      </c>
      <c r="K8" s="12">
        <f t="shared" ref="K8:K11" si="11">J8/I8</f>
        <v>0.83838383838383379</v>
      </c>
      <c r="L8" s="12">
        <f>K8/K$12</f>
        <v>1.5495915985997517</v>
      </c>
      <c r="M8" t="str">
        <f>IF(L8&lt;N8,"tn",IF(L8&lt;O8,"*","**"))</f>
        <v>tn</v>
      </c>
      <c r="N8" s="12">
        <f t="shared" ref="N8:N11" si="12">FINV(0.05,I8,I$12)</f>
        <v>2.2585183566229916</v>
      </c>
      <c r="O8" s="12">
        <f t="shared" ref="O8:O11" si="13">FINV(0.01,I8,I$12)</f>
        <v>3.1837421959607717</v>
      </c>
      <c r="AJ8" s="3" t="s">
        <v>23</v>
      </c>
      <c r="AK8" s="4">
        <v>9</v>
      </c>
      <c r="AL8" s="4">
        <v>10</v>
      </c>
      <c r="AM8" s="4">
        <f t="shared" si="5"/>
        <v>19</v>
      </c>
      <c r="AN8" s="4">
        <f t="shared" si="6"/>
        <v>9.5</v>
      </c>
      <c r="AO8" s="44"/>
      <c r="AP8" s="4">
        <v>9</v>
      </c>
      <c r="AQ8" s="4">
        <v>9</v>
      </c>
      <c r="AR8" s="4">
        <f t="shared" si="7"/>
        <v>18</v>
      </c>
      <c r="AS8" s="4">
        <f t="shared" si="8"/>
        <v>9</v>
      </c>
      <c r="AT8" s="44"/>
      <c r="AU8" s="4">
        <v>9</v>
      </c>
      <c r="AV8" s="4">
        <v>10</v>
      </c>
      <c r="AW8" s="4">
        <f t="shared" si="9"/>
        <v>19</v>
      </c>
      <c r="AX8" s="4">
        <f t="shared" si="10"/>
        <v>9.5</v>
      </c>
    </row>
    <row r="9" spans="1:50" ht="14.4">
      <c r="A9" s="5" t="s">
        <v>34</v>
      </c>
      <c r="B9" s="8">
        <f t="shared" si="0"/>
        <v>9.5</v>
      </c>
      <c r="C9" s="8">
        <f t="shared" si="1"/>
        <v>8.5</v>
      </c>
      <c r="D9" s="8">
        <f t="shared" si="2"/>
        <v>11.5</v>
      </c>
      <c r="E9" s="5">
        <f t="shared" si="3"/>
        <v>29.5</v>
      </c>
      <c r="F9" s="9">
        <f t="shared" si="4"/>
        <v>9.8333333333333339</v>
      </c>
      <c r="H9" s="7" t="s">
        <v>35</v>
      </c>
      <c r="I9" s="11">
        <f>I1-1</f>
        <v>3</v>
      </c>
      <c r="J9" s="12">
        <f>SUMSQ(E20:E23)/9-I4</f>
        <v>5.7222222222221717</v>
      </c>
      <c r="K9" s="12">
        <f t="shared" si="11"/>
        <v>1.9074074074073906</v>
      </c>
      <c r="L9" s="12">
        <f>K9/K$12</f>
        <v>3.5254764683002264</v>
      </c>
      <c r="M9" t="str">
        <f>IF(L9&lt;N9,"tn",IF(L9&lt;O9,"*","**"))</f>
        <v>*</v>
      </c>
      <c r="N9" s="12">
        <f t="shared" si="12"/>
        <v>3.0491249886524128</v>
      </c>
      <c r="O9" s="12">
        <f t="shared" si="13"/>
        <v>4.8166057778160596</v>
      </c>
      <c r="AJ9" s="3" t="s">
        <v>31</v>
      </c>
      <c r="AK9" s="4">
        <v>10</v>
      </c>
      <c r="AL9" s="4">
        <v>9</v>
      </c>
      <c r="AM9" s="4">
        <f t="shared" si="5"/>
        <v>19</v>
      </c>
      <c r="AN9" s="4">
        <f t="shared" si="6"/>
        <v>9.5</v>
      </c>
      <c r="AO9" s="44"/>
      <c r="AP9" s="4">
        <v>9</v>
      </c>
      <c r="AQ9" s="4">
        <v>8</v>
      </c>
      <c r="AR9" s="4">
        <f t="shared" si="7"/>
        <v>17</v>
      </c>
      <c r="AS9" s="4">
        <f t="shared" si="8"/>
        <v>8.5</v>
      </c>
      <c r="AT9" s="44"/>
      <c r="AU9" s="4">
        <v>9</v>
      </c>
      <c r="AV9" s="4">
        <v>10</v>
      </c>
      <c r="AW9" s="4">
        <f t="shared" si="9"/>
        <v>19</v>
      </c>
      <c r="AX9" s="4">
        <f t="shared" si="10"/>
        <v>9.5</v>
      </c>
    </row>
    <row r="10" spans="1:50" ht="14.4">
      <c r="A10" s="5" t="s">
        <v>36</v>
      </c>
      <c r="B10" s="8">
        <f t="shared" si="0"/>
        <v>8.5</v>
      </c>
      <c r="C10" s="8">
        <f t="shared" si="1"/>
        <v>7.5</v>
      </c>
      <c r="D10" s="8">
        <f t="shared" si="2"/>
        <v>8.5</v>
      </c>
      <c r="E10" s="5">
        <f t="shared" si="3"/>
        <v>24.5</v>
      </c>
      <c r="F10" s="9">
        <f t="shared" si="4"/>
        <v>8.1666666666666661</v>
      </c>
      <c r="H10" s="7" t="s">
        <v>37</v>
      </c>
      <c r="I10" s="11">
        <f>I2-1</f>
        <v>2</v>
      </c>
      <c r="J10" s="12">
        <f>SUMSQ(B24:D24)/12-I4</f>
        <v>1.0555555555556566</v>
      </c>
      <c r="K10" s="12">
        <f t="shared" si="11"/>
        <v>0.52777777777782831</v>
      </c>
      <c r="L10" s="12">
        <f t="shared" ref="L10:L11" si="14">K10/K$12</f>
        <v>0.97549591598608698</v>
      </c>
      <c r="M10" t="str">
        <f>IF(L10&lt;N10,"tn",IF(L10&lt;O10,"*","**"))</f>
        <v>tn</v>
      </c>
      <c r="N10" s="12">
        <f t="shared" si="12"/>
        <v>3.4433567793667246</v>
      </c>
      <c r="O10" s="12">
        <f t="shared" si="13"/>
        <v>5.7190219124822725</v>
      </c>
      <c r="AJ10" s="3" t="s">
        <v>33</v>
      </c>
      <c r="AK10" s="4">
        <v>7</v>
      </c>
      <c r="AL10" s="4">
        <v>9</v>
      </c>
      <c r="AM10" s="4">
        <f t="shared" si="5"/>
        <v>16</v>
      </c>
      <c r="AN10" s="4">
        <f t="shared" si="6"/>
        <v>8</v>
      </c>
      <c r="AO10" s="44"/>
      <c r="AP10" s="4">
        <v>8</v>
      </c>
      <c r="AQ10" s="4">
        <v>9</v>
      </c>
      <c r="AR10" s="4">
        <f t="shared" si="7"/>
        <v>17</v>
      </c>
      <c r="AS10" s="4">
        <f t="shared" si="8"/>
        <v>8.5</v>
      </c>
      <c r="AT10" s="44"/>
      <c r="AU10" s="4">
        <v>9</v>
      </c>
      <c r="AV10" s="4">
        <v>9</v>
      </c>
      <c r="AW10" s="4">
        <f t="shared" si="9"/>
        <v>18</v>
      </c>
      <c r="AX10" s="4">
        <f t="shared" si="10"/>
        <v>9</v>
      </c>
    </row>
    <row r="11" spans="1:50" ht="14.4">
      <c r="A11" s="5" t="s">
        <v>38</v>
      </c>
      <c r="B11" s="8">
        <f t="shared" si="0"/>
        <v>8</v>
      </c>
      <c r="C11" s="8">
        <f t="shared" si="1"/>
        <v>10</v>
      </c>
      <c r="D11" s="8">
        <f t="shared" si="2"/>
        <v>8</v>
      </c>
      <c r="E11" s="5">
        <f t="shared" si="3"/>
        <v>26</v>
      </c>
      <c r="F11" s="9">
        <f t="shared" si="4"/>
        <v>8.6666666666666661</v>
      </c>
      <c r="H11" s="7" t="s">
        <v>39</v>
      </c>
      <c r="I11" s="11">
        <f>I9*I10</f>
        <v>6</v>
      </c>
      <c r="J11" s="12">
        <f>J8-J9-J10</f>
        <v>2.4444444444443434</v>
      </c>
      <c r="K11" s="12">
        <f t="shared" si="11"/>
        <v>0.40740740740739056</v>
      </c>
      <c r="L11" s="12">
        <f t="shared" si="14"/>
        <v>0.75301439128740255</v>
      </c>
      <c r="M11" t="str">
        <f>IF(L11&lt;N11,"tn",IF(L11&lt;O11,"*","**"))</f>
        <v>tn</v>
      </c>
      <c r="N11" s="12">
        <f t="shared" si="12"/>
        <v>2.5490614138436585</v>
      </c>
      <c r="O11" s="12">
        <f t="shared" si="13"/>
        <v>3.7583014350037565</v>
      </c>
      <c r="AJ11" s="3" t="s">
        <v>34</v>
      </c>
      <c r="AK11" s="4">
        <v>9</v>
      </c>
      <c r="AL11" s="4">
        <v>10</v>
      </c>
      <c r="AM11" s="4">
        <f t="shared" si="5"/>
        <v>19</v>
      </c>
      <c r="AN11" s="4">
        <f t="shared" si="6"/>
        <v>9.5</v>
      </c>
      <c r="AO11" s="44"/>
      <c r="AP11" s="4">
        <v>9</v>
      </c>
      <c r="AQ11" s="4">
        <v>8</v>
      </c>
      <c r="AR11" s="4">
        <f t="shared" si="7"/>
        <v>17</v>
      </c>
      <c r="AS11" s="4">
        <f t="shared" si="8"/>
        <v>8.5</v>
      </c>
      <c r="AT11" s="44"/>
      <c r="AU11" s="4">
        <v>12</v>
      </c>
      <c r="AV11" s="4">
        <v>11</v>
      </c>
      <c r="AW11" s="4">
        <f t="shared" si="9"/>
        <v>23</v>
      </c>
      <c r="AX11" s="4">
        <f t="shared" si="10"/>
        <v>11.5</v>
      </c>
    </row>
    <row r="12" spans="1:50">
      <c r="A12" s="5" t="s">
        <v>40</v>
      </c>
      <c r="B12" s="8">
        <f t="shared" si="0"/>
        <v>9</v>
      </c>
      <c r="C12" s="8">
        <f t="shared" si="1"/>
        <v>9.5</v>
      </c>
      <c r="D12" s="8">
        <f t="shared" si="2"/>
        <v>9</v>
      </c>
      <c r="E12" s="5">
        <f t="shared" si="3"/>
        <v>27.5</v>
      </c>
      <c r="F12" s="9">
        <f t="shared" si="4"/>
        <v>9.1666666666666661</v>
      </c>
      <c r="H12" s="7" t="s">
        <v>41</v>
      </c>
      <c r="I12" s="11">
        <f>I13-I7-I8</f>
        <v>22</v>
      </c>
      <c r="J12" s="12">
        <f>J13-J7-J8</f>
        <v>11.902777777777828</v>
      </c>
      <c r="K12" s="12">
        <f>J12/I12</f>
        <v>0.54103535353535581</v>
      </c>
      <c r="L12" s="12"/>
      <c r="M12" s="7"/>
      <c r="N12" s="7"/>
      <c r="O12" s="7"/>
      <c r="AJ12" s="3" t="s">
        <v>36</v>
      </c>
      <c r="AK12" s="4">
        <v>9</v>
      </c>
      <c r="AL12" s="4">
        <v>8</v>
      </c>
      <c r="AM12" s="4">
        <f t="shared" si="5"/>
        <v>17</v>
      </c>
      <c r="AN12" s="4">
        <f t="shared" si="6"/>
        <v>8.5</v>
      </c>
      <c r="AO12" s="44"/>
      <c r="AP12" s="4">
        <v>8</v>
      </c>
      <c r="AQ12" s="4">
        <v>7</v>
      </c>
      <c r="AR12" s="4">
        <f t="shared" si="7"/>
        <v>15</v>
      </c>
      <c r="AS12" s="4">
        <f t="shared" si="8"/>
        <v>7.5</v>
      </c>
      <c r="AT12" s="44"/>
      <c r="AU12" s="4">
        <v>8</v>
      </c>
      <c r="AV12" s="4">
        <v>9</v>
      </c>
      <c r="AW12" s="4">
        <f t="shared" si="9"/>
        <v>17</v>
      </c>
      <c r="AX12" s="4">
        <f t="shared" si="10"/>
        <v>8.5</v>
      </c>
    </row>
    <row r="13" spans="1:50">
      <c r="A13" s="5" t="s">
        <v>42</v>
      </c>
      <c r="B13" s="8">
        <f t="shared" si="0"/>
        <v>9.5</v>
      </c>
      <c r="C13" s="8">
        <f t="shared" si="1"/>
        <v>9.5</v>
      </c>
      <c r="D13" s="8">
        <f t="shared" si="2"/>
        <v>10.5</v>
      </c>
      <c r="E13" s="5">
        <f t="shared" si="3"/>
        <v>29.5</v>
      </c>
      <c r="F13" s="9">
        <f t="shared" si="4"/>
        <v>9.8333333333333339</v>
      </c>
      <c r="H13" s="13" t="s">
        <v>43</v>
      </c>
      <c r="I13" s="14">
        <f>4*3*3-1</f>
        <v>35</v>
      </c>
      <c r="J13" s="15">
        <f>SUMSQ(B3:D14)-I4</f>
        <v>22.055555555555657</v>
      </c>
      <c r="K13" s="13"/>
      <c r="L13" s="13"/>
      <c r="M13" s="13"/>
      <c r="N13" s="13"/>
      <c r="O13" s="13"/>
      <c r="AJ13" s="3" t="s">
        <v>38</v>
      </c>
      <c r="AK13" s="4">
        <v>8</v>
      </c>
      <c r="AL13" s="4">
        <v>8</v>
      </c>
      <c r="AM13" s="4">
        <f t="shared" si="5"/>
        <v>16</v>
      </c>
      <c r="AN13" s="4">
        <f t="shared" si="6"/>
        <v>8</v>
      </c>
      <c r="AO13" s="44"/>
      <c r="AP13" s="4">
        <v>9</v>
      </c>
      <c r="AQ13" s="4">
        <v>11</v>
      </c>
      <c r="AR13" s="4">
        <f t="shared" si="7"/>
        <v>20</v>
      </c>
      <c r="AS13" s="4">
        <f t="shared" si="8"/>
        <v>10</v>
      </c>
      <c r="AT13" s="44"/>
      <c r="AU13" s="4">
        <v>8</v>
      </c>
      <c r="AV13" s="4">
        <v>8</v>
      </c>
      <c r="AW13" s="4">
        <f t="shared" si="9"/>
        <v>16</v>
      </c>
      <c r="AX13" s="4">
        <f t="shared" si="10"/>
        <v>8</v>
      </c>
    </row>
    <row r="14" spans="1:50">
      <c r="A14" s="5" t="s">
        <v>44</v>
      </c>
      <c r="B14" s="8">
        <f t="shared" si="0"/>
        <v>9.5</v>
      </c>
      <c r="C14" s="8">
        <f t="shared" si="1"/>
        <v>8.5</v>
      </c>
      <c r="D14" s="8">
        <f t="shared" si="2"/>
        <v>8</v>
      </c>
      <c r="E14" s="5">
        <f t="shared" si="3"/>
        <v>26</v>
      </c>
      <c r="F14" s="9">
        <f t="shared" si="4"/>
        <v>8.6666666666666661</v>
      </c>
      <c r="AJ14" s="3" t="s">
        <v>40</v>
      </c>
      <c r="AK14" s="4">
        <v>8</v>
      </c>
      <c r="AL14" s="4">
        <v>10</v>
      </c>
      <c r="AM14" s="4">
        <f t="shared" si="5"/>
        <v>18</v>
      </c>
      <c r="AN14" s="4">
        <f t="shared" si="6"/>
        <v>9</v>
      </c>
      <c r="AO14" s="44"/>
      <c r="AP14" s="4">
        <v>10</v>
      </c>
      <c r="AQ14" s="4">
        <v>9</v>
      </c>
      <c r="AR14" s="4">
        <f t="shared" si="7"/>
        <v>19</v>
      </c>
      <c r="AS14" s="4">
        <f t="shared" si="8"/>
        <v>9.5</v>
      </c>
      <c r="AT14" s="44"/>
      <c r="AU14" s="4">
        <v>9</v>
      </c>
      <c r="AV14" s="4">
        <v>9</v>
      </c>
      <c r="AW14" s="4">
        <f t="shared" si="9"/>
        <v>18</v>
      </c>
      <c r="AX14" s="4">
        <f t="shared" si="10"/>
        <v>9</v>
      </c>
    </row>
    <row r="15" spans="1:50">
      <c r="A15" s="5" t="s">
        <v>43</v>
      </c>
      <c r="B15" s="5">
        <f>SUM(B3:B14)</f>
        <v>108.5</v>
      </c>
      <c r="C15" s="5">
        <f>SUM(C3:C14)</f>
        <v>107.5</v>
      </c>
      <c r="D15" s="5">
        <f>SUM(D3:D14)</f>
        <v>112</v>
      </c>
      <c r="E15" s="17">
        <f>SUM(E3:E14)</f>
        <v>328</v>
      </c>
      <c r="F15" s="5"/>
      <c r="AJ15" s="3" t="s">
        <v>42</v>
      </c>
      <c r="AK15" s="4">
        <v>9</v>
      </c>
      <c r="AL15" s="4">
        <v>10</v>
      </c>
      <c r="AM15" s="4">
        <f t="shared" si="5"/>
        <v>19</v>
      </c>
      <c r="AN15" s="4">
        <f t="shared" si="6"/>
        <v>9.5</v>
      </c>
      <c r="AO15" s="44"/>
      <c r="AP15" s="4">
        <v>9</v>
      </c>
      <c r="AQ15" s="4">
        <v>10</v>
      </c>
      <c r="AR15" s="4">
        <f t="shared" si="7"/>
        <v>19</v>
      </c>
      <c r="AS15" s="4">
        <f t="shared" si="8"/>
        <v>9.5</v>
      </c>
      <c r="AT15" s="44"/>
      <c r="AU15" s="4">
        <v>10</v>
      </c>
      <c r="AV15" s="4">
        <v>11</v>
      </c>
      <c r="AW15" s="4">
        <f t="shared" si="9"/>
        <v>21</v>
      </c>
      <c r="AX15" s="4">
        <f t="shared" si="10"/>
        <v>10.5</v>
      </c>
    </row>
    <row r="16" spans="1:50">
      <c r="AJ16" s="3" t="s">
        <v>44</v>
      </c>
      <c r="AK16" s="4">
        <v>9</v>
      </c>
      <c r="AL16" s="4">
        <v>10</v>
      </c>
      <c r="AM16" s="4">
        <f t="shared" si="5"/>
        <v>19</v>
      </c>
      <c r="AN16" s="4">
        <f t="shared" si="6"/>
        <v>9.5</v>
      </c>
      <c r="AO16" s="45"/>
      <c r="AP16" s="4">
        <v>8</v>
      </c>
      <c r="AQ16" s="4">
        <v>9</v>
      </c>
      <c r="AR16" s="4">
        <f t="shared" si="7"/>
        <v>17</v>
      </c>
      <c r="AS16" s="4">
        <f t="shared" si="8"/>
        <v>8.5</v>
      </c>
      <c r="AT16" s="45"/>
      <c r="AU16" s="4">
        <v>8</v>
      </c>
      <c r="AV16" s="4">
        <v>8</v>
      </c>
      <c r="AW16" s="4">
        <f>AU16+AV16</f>
        <v>16</v>
      </c>
      <c r="AX16" s="4">
        <f t="shared" si="10"/>
        <v>8</v>
      </c>
    </row>
    <row r="17" spans="1:13">
      <c r="A17" s="6" t="s">
        <v>45</v>
      </c>
      <c r="B17" s="7"/>
      <c r="C17" s="7"/>
      <c r="D17" s="7"/>
      <c r="E17" s="7"/>
      <c r="F17" s="7"/>
    </row>
    <row r="18" spans="1:13">
      <c r="A18" s="42" t="s">
        <v>35</v>
      </c>
      <c r="B18" s="39" t="s">
        <v>37</v>
      </c>
      <c r="C18" s="40"/>
      <c r="D18" s="41"/>
      <c r="E18" s="46" t="s">
        <v>6</v>
      </c>
      <c r="F18" s="46" t="s">
        <v>46</v>
      </c>
      <c r="J18" s="1" t="s">
        <v>4</v>
      </c>
    </row>
    <row r="19" spans="1:13">
      <c r="A19" s="42"/>
      <c r="B19" s="5" t="s">
        <v>47</v>
      </c>
      <c r="C19" s="5" t="s">
        <v>48</v>
      </c>
      <c r="D19" s="5" t="s">
        <v>49</v>
      </c>
      <c r="E19" s="47"/>
      <c r="F19" s="47"/>
      <c r="J19" s="1" t="s">
        <v>35</v>
      </c>
    </row>
    <row r="20" spans="1:13">
      <c r="A20" s="5" t="s">
        <v>50</v>
      </c>
      <c r="B20" s="9">
        <f>E3</f>
        <v>27.5</v>
      </c>
      <c r="C20" s="9">
        <f>E7</f>
        <v>27.5</v>
      </c>
      <c r="D20" s="9">
        <f>E11</f>
        <v>26</v>
      </c>
      <c r="E20" s="9">
        <f>SUM(B20:D20)</f>
        <v>81</v>
      </c>
      <c r="F20" s="25">
        <f>E20/9</f>
        <v>9</v>
      </c>
      <c r="I20" s="19"/>
      <c r="J20" s="5" t="s">
        <v>50</v>
      </c>
      <c r="K20" s="23">
        <f>F20</f>
        <v>9</v>
      </c>
      <c r="L20" s="19" t="s">
        <v>58</v>
      </c>
      <c r="M20" s="26"/>
    </row>
    <row r="21" spans="1:13">
      <c r="A21" s="5" t="s">
        <v>51</v>
      </c>
      <c r="B21" s="9">
        <f>E4</f>
        <v>27.5</v>
      </c>
      <c r="C21" s="9">
        <f>E8</f>
        <v>25.5</v>
      </c>
      <c r="D21" s="9">
        <f>E12</f>
        <v>27.5</v>
      </c>
      <c r="E21" s="9">
        <f>SUM(B21:D21)</f>
        <v>80.5</v>
      </c>
      <c r="F21" s="25">
        <f>E21/9</f>
        <v>8.9444444444444446</v>
      </c>
      <c r="I21" s="19"/>
      <c r="J21" s="5" t="s">
        <v>51</v>
      </c>
      <c r="K21" s="23">
        <f t="shared" ref="K21:K23" si="15">F21</f>
        <v>8.9444444444444446</v>
      </c>
      <c r="L21" s="19" t="s">
        <v>58</v>
      </c>
      <c r="M21" s="26">
        <f>K21+K24</f>
        <v>9.9080163256250984</v>
      </c>
    </row>
    <row r="22" spans="1:13">
      <c r="A22" s="8" t="s">
        <v>52</v>
      </c>
      <c r="B22" s="16">
        <f>E5</f>
        <v>29</v>
      </c>
      <c r="C22" s="16">
        <f>E9</f>
        <v>29.5</v>
      </c>
      <c r="D22" s="16">
        <f>E13</f>
        <v>29.5</v>
      </c>
      <c r="E22" s="9">
        <f>SUM(B22:D22)</f>
        <v>88</v>
      </c>
      <c r="F22" s="25">
        <f t="shared" ref="F22:F23" si="16">E22/9</f>
        <v>9.7777777777777786</v>
      </c>
      <c r="I22" s="21"/>
      <c r="J22" s="8" t="s">
        <v>52</v>
      </c>
      <c r="K22" s="23">
        <f t="shared" si="15"/>
        <v>9.7777777777777786</v>
      </c>
      <c r="L22" s="21" t="s">
        <v>60</v>
      </c>
      <c r="M22" s="20"/>
    </row>
    <row r="23" spans="1:13">
      <c r="A23" s="8" t="s">
        <v>53</v>
      </c>
      <c r="B23" s="16">
        <f>E6</f>
        <v>28</v>
      </c>
      <c r="C23" s="16">
        <f>E10</f>
        <v>24.5</v>
      </c>
      <c r="D23" s="16">
        <f>E14</f>
        <v>26</v>
      </c>
      <c r="E23" s="9">
        <f t="shared" ref="E23:E24" si="17">SUM(B23:D23)</f>
        <v>78.5</v>
      </c>
      <c r="F23" s="25">
        <f t="shared" si="16"/>
        <v>8.7222222222222214</v>
      </c>
      <c r="I23" s="21"/>
      <c r="J23" s="8" t="s">
        <v>53</v>
      </c>
      <c r="K23" s="23">
        <f t="shared" si="15"/>
        <v>8.7222222222222214</v>
      </c>
      <c r="L23" s="21" t="s">
        <v>59</v>
      </c>
      <c r="M23" s="26">
        <f>K23+K24</f>
        <v>9.6857941034028752</v>
      </c>
    </row>
    <row r="24" spans="1:13">
      <c r="A24" s="5" t="s">
        <v>6</v>
      </c>
      <c r="B24" s="9">
        <f>SUM(B20:B23)</f>
        <v>112</v>
      </c>
      <c r="C24" s="9">
        <f>SUM(C20:C23)</f>
        <v>107</v>
      </c>
      <c r="D24" s="9">
        <f>SUM(D20:D23)</f>
        <v>109</v>
      </c>
      <c r="E24" s="9">
        <f t="shared" si="17"/>
        <v>328</v>
      </c>
      <c r="F24" s="9"/>
      <c r="H24" s="24" t="s">
        <v>57</v>
      </c>
      <c r="I24" s="24">
        <v>3.93</v>
      </c>
      <c r="J24" s="22" t="s">
        <v>56</v>
      </c>
      <c r="K24" s="23">
        <f>3.93*(K12/(I3*I2))^0.5</f>
        <v>0.96357188118065384</v>
      </c>
    </row>
    <row r="25" spans="1:13">
      <c r="A25" s="5" t="s">
        <v>46</v>
      </c>
      <c r="B25" s="25">
        <f>B24/12</f>
        <v>9.3333333333333339</v>
      </c>
      <c r="C25" s="25">
        <f>C24/12</f>
        <v>8.9166666666666661</v>
      </c>
      <c r="D25" s="25">
        <f>D24/12</f>
        <v>9.0833333333333339</v>
      </c>
      <c r="E25" s="9"/>
      <c r="F25" s="9"/>
      <c r="G25" s="7"/>
    </row>
  </sheetData>
  <mergeCells count="20">
    <mergeCell ref="A1:A2"/>
    <mergeCell ref="B1:D1"/>
    <mergeCell ref="E1:E2"/>
    <mergeCell ref="F1:F2"/>
    <mergeCell ref="A18:A19"/>
    <mergeCell ref="B18:D18"/>
    <mergeCell ref="E18:E19"/>
    <mergeCell ref="F18:F19"/>
    <mergeCell ref="AX3:AX4"/>
    <mergeCell ref="AJ3:AJ4"/>
    <mergeCell ref="AK3:AL3"/>
    <mergeCell ref="AM3:AM4"/>
    <mergeCell ref="AN3:AN4"/>
    <mergeCell ref="AO3:AO16"/>
    <mergeCell ref="AP3:AQ3"/>
    <mergeCell ref="AR3:AR4"/>
    <mergeCell ref="AS3:AS4"/>
    <mergeCell ref="AT3:AT16"/>
    <mergeCell ref="AU3:AV3"/>
    <mergeCell ref="AW3:AW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 HST</vt:lpstr>
      <vt:lpstr>14 HST</vt:lpstr>
      <vt:lpstr>21 HST</vt:lpstr>
      <vt:lpstr>28 HST</vt:lpstr>
      <vt:lpstr>PANEN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mochaziz06@gmail.com</cp:lastModifiedBy>
  <dcterms:created xsi:type="dcterms:W3CDTF">2023-03-20T11:07:00Z</dcterms:created>
  <dcterms:modified xsi:type="dcterms:W3CDTF">2023-05-20T13:02:27Z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B43CD4E333684576B7971A2EB52DDF17</vt:lpwstr>
  </property>
  <property fmtid="{D5CDD505-2E9C-101B-9397-08002B2CF9AE}" pid="3" name="KSOProductBuildVer">
    <vt:lpwstr>1033-11.2.0.11486</vt:lpwstr>
  </property>
</Properties>
</file>